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Osakond\Tiina\2021\2021 projektid\2021 I lisa\taotlused invest avamiseks jäägi arvel\Korraldusse\"/>
    </mc:Choice>
  </mc:AlternateContent>
  <bookViews>
    <workbookView xWindow="0" yWindow="0" windowWidth="27420" windowHeight="12705"/>
  </bookViews>
  <sheets>
    <sheet name="Põhjendused ja koondülevaade" sheetId="1" r:id="rId1"/>
  </sheets>
  <definedNames>
    <definedName name="_xlnm._FilterDatabase" localSheetId="0" hidden="1">'Põhjendused ja koondülevaade'!$B$11:$G$89</definedName>
    <definedName name="_xlnm.Print_Titles" localSheetId="0">'Põhjendused ja koondülevaade'!$3:$4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9" i="1" l="1"/>
  <c r="D208" i="1"/>
  <c r="G207" i="1"/>
  <c r="F207" i="1"/>
  <c r="D207" i="1" s="1"/>
  <c r="E207" i="1"/>
  <c r="D206" i="1"/>
  <c r="D205" i="1"/>
  <c r="D204" i="1"/>
  <c r="G203" i="1"/>
  <c r="G201" i="1" s="1"/>
  <c r="F203" i="1"/>
  <c r="F201" i="1" s="1"/>
  <c r="E203" i="1"/>
  <c r="E201" i="1" s="1"/>
  <c r="D201" i="1" s="1"/>
  <c r="D202" i="1"/>
  <c r="D200" i="1"/>
  <c r="D199" i="1"/>
  <c r="F198" i="1"/>
  <c r="D198" i="1"/>
  <c r="F197" i="1"/>
  <c r="D197" i="1"/>
  <c r="D196" i="1"/>
  <c r="G195" i="1"/>
  <c r="F195" i="1"/>
  <c r="E195" i="1"/>
  <c r="D195" i="1" s="1"/>
  <c r="D194" i="1"/>
  <c r="D193" i="1"/>
  <c r="D192" i="1"/>
  <c r="G191" i="1"/>
  <c r="F191" i="1"/>
  <c r="E191" i="1"/>
  <c r="D191" i="1"/>
  <c r="D190" i="1"/>
  <c r="D189" i="1"/>
  <c r="G188" i="1"/>
  <c r="F188" i="1"/>
  <c r="E188" i="1"/>
  <c r="D188" i="1"/>
  <c r="D187" i="1"/>
  <c r="D186" i="1"/>
  <c r="D185" i="1"/>
  <c r="D184" i="1"/>
  <c r="D183" i="1"/>
  <c r="F182" i="1"/>
  <c r="F178" i="1" s="1"/>
  <c r="E182" i="1"/>
  <c r="D182" i="1"/>
  <c r="D181" i="1"/>
  <c r="D180" i="1"/>
  <c r="D179" i="1"/>
  <c r="G178" i="1"/>
  <c r="E178" i="1"/>
  <c r="D177" i="1"/>
  <c r="D176" i="1"/>
  <c r="F175" i="1"/>
  <c r="D175" i="1" s="1"/>
  <c r="F174" i="1"/>
  <c r="F167" i="1" s="1"/>
  <c r="F166" i="1" s="1"/>
  <c r="D173" i="1"/>
  <c r="F172" i="1"/>
  <c r="D172" i="1"/>
  <c r="E171" i="1"/>
  <c r="E167" i="1" s="1"/>
  <c r="D171" i="1"/>
  <c r="D170" i="1"/>
  <c r="D169" i="1"/>
  <c r="D168" i="1"/>
  <c r="G167" i="1"/>
  <c r="G166" i="1"/>
  <c r="D165" i="1"/>
  <c r="D164" i="1"/>
  <c r="G163" i="1"/>
  <c r="F163" i="1"/>
  <c r="E163" i="1"/>
  <c r="D163" i="1" s="1"/>
  <c r="D162" i="1"/>
  <c r="D161" i="1"/>
  <c r="D160" i="1"/>
  <c r="D159" i="1"/>
  <c r="D158" i="1"/>
  <c r="D157" i="1"/>
  <c r="D156" i="1"/>
  <c r="D155" i="1"/>
  <c r="E154" i="1"/>
  <c r="D154" i="1" s="1"/>
  <c r="D153" i="1"/>
  <c r="D152" i="1"/>
  <c r="E151" i="1"/>
  <c r="E149" i="1" s="1"/>
  <c r="D149" i="1" s="1"/>
  <c r="D151" i="1"/>
  <c r="D150" i="1"/>
  <c r="G149" i="1"/>
  <c r="F149" i="1"/>
  <c r="D148" i="1"/>
  <c r="D147" i="1"/>
  <c r="F146" i="1"/>
  <c r="D146" i="1"/>
  <c r="D145" i="1"/>
  <c r="D144" i="1"/>
  <c r="G143" i="1"/>
  <c r="F143" i="1"/>
  <c r="E143" i="1"/>
  <c r="E142" i="1" s="1"/>
  <c r="D142" i="1" s="1"/>
  <c r="D143" i="1"/>
  <c r="G142" i="1"/>
  <c r="F142" i="1"/>
  <c r="D141" i="1"/>
  <c r="D140" i="1"/>
  <c r="D139" i="1"/>
  <c r="D138" i="1"/>
  <c r="G137" i="1"/>
  <c r="G136" i="1" s="1"/>
  <c r="F137" i="1"/>
  <c r="D137" i="1" s="1"/>
  <c r="E137" i="1"/>
  <c r="E136" i="1"/>
  <c r="D135" i="1"/>
  <c r="D134" i="1"/>
  <c r="D133" i="1"/>
  <c r="D132" i="1"/>
  <c r="D131" i="1"/>
  <c r="D130" i="1"/>
  <c r="G129" i="1"/>
  <c r="F129" i="1"/>
  <c r="E129" i="1"/>
  <c r="D129" i="1"/>
  <c r="D128" i="1"/>
  <c r="E127" i="1"/>
  <c r="E119" i="1" s="1"/>
  <c r="D126" i="1"/>
  <c r="D125" i="1"/>
  <c r="D124" i="1"/>
  <c r="D123" i="1"/>
  <c r="D122" i="1"/>
  <c r="D121" i="1"/>
  <c r="D120" i="1"/>
  <c r="G119" i="1"/>
  <c r="F119" i="1"/>
  <c r="G118" i="1"/>
  <c r="F118" i="1"/>
  <c r="D117" i="1"/>
  <c r="D116" i="1"/>
  <c r="D115" i="1"/>
  <c r="D114" i="1"/>
  <c r="D113" i="1"/>
  <c r="D112" i="1"/>
  <c r="G111" i="1"/>
  <c r="F111" i="1"/>
  <c r="D111" i="1" s="1"/>
  <c r="E111" i="1"/>
  <c r="D110" i="1"/>
  <c r="E109" i="1"/>
  <c r="D109" i="1"/>
  <c r="D108" i="1"/>
  <c r="D107" i="1"/>
  <c r="D106" i="1"/>
  <c r="D105" i="1"/>
  <c r="D104" i="1"/>
  <c r="D103" i="1"/>
  <c r="D102" i="1"/>
  <c r="D101" i="1"/>
  <c r="D100" i="1"/>
  <c r="D99" i="1"/>
  <c r="D98" i="1"/>
  <c r="D97" i="1"/>
  <c r="D96" i="1"/>
  <c r="G95" i="1"/>
  <c r="F95" i="1"/>
  <c r="F88" i="1" s="1"/>
  <c r="E95" i="1"/>
  <c r="E88" i="1" s="1"/>
  <c r="D88" i="1" s="1"/>
  <c r="D95" i="1"/>
  <c r="D94" i="1"/>
  <c r="E93" i="1"/>
  <c r="D93" i="1" s="1"/>
  <c r="E92" i="1"/>
  <c r="D92" i="1"/>
  <c r="D91" i="1"/>
  <c r="D90" i="1"/>
  <c r="G89" i="1"/>
  <c r="G88" i="1" s="1"/>
  <c r="F89" i="1"/>
  <c r="E89" i="1"/>
  <c r="D89" i="1" s="1"/>
  <c r="D87" i="1"/>
  <c r="D86" i="1"/>
  <c r="D85" i="1"/>
  <c r="D84" i="1"/>
  <c r="D83" i="1"/>
  <c r="D82" i="1"/>
  <c r="D81" i="1"/>
  <c r="D80" i="1"/>
  <c r="G79" i="1"/>
  <c r="F79" i="1"/>
  <c r="E79" i="1"/>
  <c r="D79" i="1" s="1"/>
  <c r="D78" i="1"/>
  <c r="D77" i="1"/>
  <c r="D76" i="1" s="1"/>
  <c r="D74" i="1" s="1"/>
  <c r="G76" i="1"/>
  <c r="G74" i="1" s="1"/>
  <c r="F76" i="1"/>
  <c r="F74" i="1" s="1"/>
  <c r="E76" i="1"/>
  <c r="E74" i="1" s="1"/>
  <c r="D75" i="1"/>
  <c r="D73" i="1"/>
  <c r="D72" i="1"/>
  <c r="D71" i="1"/>
  <c r="D70" i="1"/>
  <c r="D69" i="1"/>
  <c r="D68" i="1"/>
  <c r="G67" i="1"/>
  <c r="F67" i="1"/>
  <c r="E67" i="1"/>
  <c r="D67" i="1"/>
  <c r="D65" i="1"/>
  <c r="D64" i="1"/>
  <c r="D63" i="1"/>
  <c r="G62" i="1"/>
  <c r="F62" i="1"/>
  <c r="E62" i="1"/>
  <c r="D62" i="1"/>
  <c r="D61" i="1"/>
  <c r="D60" i="1"/>
  <c r="D59" i="1"/>
  <c r="D58" i="1"/>
  <c r="G57" i="1"/>
  <c r="F57" i="1"/>
  <c r="E57" i="1"/>
  <c r="D57" i="1"/>
  <c r="D56" i="1"/>
  <c r="D55" i="1"/>
  <c r="G54" i="1"/>
  <c r="D54" i="1" s="1"/>
  <c r="F54" i="1"/>
  <c r="E54" i="1"/>
  <c r="D53" i="1"/>
  <c r="D52" i="1"/>
  <c r="D51" i="1"/>
  <c r="D50" i="1"/>
  <c r="D49" i="1"/>
  <c r="G48" i="1"/>
  <c r="F48" i="1"/>
  <c r="E48" i="1"/>
  <c r="D48" i="1"/>
  <c r="E47" i="1"/>
  <c r="E24" i="1" s="1"/>
  <c r="E22" i="1" s="1"/>
  <c r="D47" i="1"/>
  <c r="D46" i="1"/>
  <c r="D45" i="1"/>
  <c r="D44" i="1"/>
  <c r="D43" i="1"/>
  <c r="D42" i="1"/>
  <c r="D41" i="1"/>
  <c r="D40" i="1"/>
  <c r="D39" i="1"/>
  <c r="D38" i="1"/>
  <c r="D37" i="1"/>
  <c r="D36" i="1"/>
  <c r="D35" i="1"/>
  <c r="D34" i="1"/>
  <c r="D33" i="1"/>
  <c r="D32" i="1"/>
  <c r="D31" i="1"/>
  <c r="D30" i="1"/>
  <c r="D29" i="1"/>
  <c r="D28" i="1"/>
  <c r="E27" i="1"/>
  <c r="D27" i="1"/>
  <c r="D26" i="1"/>
  <c r="G25" i="1"/>
  <c r="G24" i="1" s="1"/>
  <c r="G22" i="1" s="1"/>
  <c r="F25" i="1"/>
  <c r="D25" i="1" s="1"/>
  <c r="D24" i="1" s="1"/>
  <c r="E25" i="1"/>
  <c r="D23" i="1"/>
  <c r="D21" i="1"/>
  <c r="E20" i="1"/>
  <c r="D20" i="1"/>
  <c r="D19" i="1"/>
  <c r="D18" i="1"/>
  <c r="D14" i="1" s="1"/>
  <c r="D17" i="1"/>
  <c r="D16" i="1"/>
  <c r="D15" i="1"/>
  <c r="G14" i="1"/>
  <c r="F14" i="1"/>
  <c r="E14" i="1"/>
  <c r="E13" i="1"/>
  <c r="D13" i="1" s="1"/>
  <c r="D12" i="1" s="1"/>
  <c r="G12" i="1"/>
  <c r="F12" i="1"/>
  <c r="G11" i="1"/>
  <c r="F11" i="1"/>
  <c r="G9" i="1"/>
  <c r="F9" i="1"/>
  <c r="G8" i="1"/>
  <c r="F8" i="1"/>
  <c r="E8" i="1"/>
  <c r="D8" i="1" s="1"/>
  <c r="G7" i="1"/>
  <c r="G6" i="1" s="1"/>
  <c r="D119" i="1" l="1"/>
  <c r="E118" i="1"/>
  <c r="D118" i="1" s="1"/>
  <c r="D22" i="1"/>
  <c r="E166" i="1"/>
  <c r="D166" i="1" s="1"/>
  <c r="D167" i="1"/>
  <c r="D178" i="1"/>
  <c r="D11" i="1"/>
  <c r="E7" i="1"/>
  <c r="E9" i="1"/>
  <c r="D9" i="1" s="1"/>
  <c r="E12" i="1"/>
  <c r="E11" i="1" s="1"/>
  <c r="F24" i="1"/>
  <c r="F22" i="1" s="1"/>
  <c r="F136" i="1"/>
  <c r="D136" i="1" s="1"/>
  <c r="F7" i="1"/>
  <c r="F6" i="1" s="1"/>
  <c r="D127" i="1"/>
  <c r="D174" i="1"/>
  <c r="D203" i="1"/>
  <c r="D7" i="1" l="1"/>
  <c r="D6" i="1" s="1"/>
  <c r="E6" i="1"/>
</calcChain>
</file>

<file path=xl/sharedStrings.xml><?xml version="1.0" encoding="utf-8"?>
<sst xmlns="http://schemas.openxmlformats.org/spreadsheetml/2006/main" count="315" uniqueCount="228">
  <si>
    <t>TARTU LINNA 2021. a eelarve INVESTEERIMISTEGEVUSE  KULUD</t>
  </si>
  <si>
    <t>eurodes</t>
  </si>
  <si>
    <t>Kulu 
liik</t>
  </si>
  <si>
    <t>KOKKU</t>
  </si>
  <si>
    <t>Finantseerimisallikad</t>
  </si>
  <si>
    <t>esialgne eelarve</t>
  </si>
  <si>
    <t>eelnõuga kavandatav</t>
  </si>
  <si>
    <t>omaosalus</t>
  </si>
  <si>
    <t>toetus</t>
  </si>
  <si>
    <t>INVESTEERIMISTEGEVUS  KULUD  kokku</t>
  </si>
  <si>
    <t>Põhivara soetus</t>
  </si>
  <si>
    <t>PVS</t>
  </si>
  <si>
    <t>Põhivara soetuseks antav sihtfinantseerimine</t>
  </si>
  <si>
    <t>ASF</t>
  </si>
  <si>
    <t>Finantskulud</t>
  </si>
  <si>
    <t>FK</t>
  </si>
  <si>
    <t>Investeerimistegevuse kulud objektide ja finantseerimisallikate lõikes</t>
  </si>
  <si>
    <t>ÜLDISED VALITSUSSEKTORI TEENUSED</t>
  </si>
  <si>
    <t xml:space="preserve">   Valitsussektori võla teenindamine</t>
  </si>
  <si>
    <t>linna laenude teenindamine</t>
  </si>
  <si>
    <r>
      <t xml:space="preserve">   </t>
    </r>
    <r>
      <rPr>
        <b/>
        <i/>
        <sz val="11"/>
        <rFont val="Times New Roman"/>
        <family val="1"/>
        <charset val="186"/>
      </rPr>
      <t>Linnavalitsus</t>
    </r>
  </si>
  <si>
    <t>Raekoja plats 14 välisseina rekonstrueerimine</t>
  </si>
  <si>
    <t>Raekoja plats 14 sisustamine</t>
  </si>
  <si>
    <t>IT tarkvara arendused ja vahendite soetamine</t>
  </si>
  <si>
    <t>Personali tarkvara arendus 73 000, Ridango API liidestamine linnavalitsuse reaalaja infosüsteemiga GeoEvent 20 280, Dynamics Ax uus versioon 36 720, GoPro versioonivahetus 184 000, Virtuaalse andmekeskuse (Nutanix) tugileping 16 000, kinnisvara haldustarkvara arendus 64 000</t>
  </si>
  <si>
    <t>sõiduautode väljaost</t>
  </si>
  <si>
    <t>AVALIK KORD</t>
  </si>
  <si>
    <r>
      <t xml:space="preserve">   Politsei</t>
    </r>
    <r>
      <rPr>
        <sz val="11"/>
        <rFont val="Times New Roman"/>
        <family val="1"/>
        <charset val="186"/>
      </rPr>
      <t xml:space="preserve"> - Toetus Lõuna Prefektuurile videovalve laiendamiseks</t>
    </r>
  </si>
  <si>
    <t>MAJANDUS</t>
  </si>
  <si>
    <t>Maakorraldus - linna arenguks maa ost</t>
  </si>
  <si>
    <t xml:space="preserve"> Linna teed, tänavad ja sillad</t>
  </si>
  <si>
    <t>Tänavate rekonstrueerimine, ehitus, 
projekteerimine</t>
  </si>
  <si>
    <t>Riia tn viadukti ja tunnelite ehitus</t>
  </si>
  <si>
    <t>Puiestee tn (Muru-Narva mägi)</t>
  </si>
  <si>
    <t>Puiestee tn (Põllu-Muru)</t>
  </si>
  <si>
    <t xml:space="preserve">Oa tn (Kroonuaia-Marja) </t>
  </si>
  <si>
    <t>Turu tn (Riia-Aida)</t>
  </si>
  <si>
    <t>Laseri tn</t>
  </si>
  <si>
    <t>Nurme tn (Vahi-Kruusamäe)</t>
  </si>
  <si>
    <t xml:space="preserve">Raatuse tn (Pikk-Puiestee) </t>
  </si>
  <si>
    <t>J. Koorti ja E. Kõksi tänavatele tolmuvaba katte rajamine</t>
  </si>
  <si>
    <t>Tüve ja Lääne tn</t>
  </si>
  <si>
    <t>K.E. von Baeri tn (Jakobi-Lossi)</t>
  </si>
  <si>
    <t>Kopli tn (Ristiku-Roopa)</t>
  </si>
  <si>
    <t>Aardla tn (Ülenurme-Võru)</t>
  </si>
  <si>
    <t>Papli tn (Anne -Jaama)</t>
  </si>
  <si>
    <t>Staadioni tn (Lubja-Liiva)</t>
  </si>
  <si>
    <t>Kroonuaia silla vuugid</t>
  </si>
  <si>
    <t>Koostööprojektid korteriühistutega elamute ümbruse asfalteerimiseks</t>
  </si>
  <si>
    <t xml:space="preserve">erasektori poolt avaliku taristu rekonstrueerimiseks tehtavate investeeringute kaasfinantseerimine </t>
  </si>
  <si>
    <t>investeeringu objektide omanikujärelevalve</t>
  </si>
  <si>
    <t>Vanemuise tn (Akadeemia-Ülikooli ja Uueturu)</t>
  </si>
  <si>
    <t>Pärast pikka vaidlust saavutati muudatuste kokkulepe</t>
  </si>
  <si>
    <t>projekteerimised</t>
  </si>
  <si>
    <t>Ei ole vastu võetud Põhja-Puiestee-Muuseumitee projekt, mille maksumus 74 632 eurot</t>
  </si>
  <si>
    <t>Ülekatted, pindamised ja koostööprojektid</t>
  </si>
  <si>
    <t>Jalgratta- ja jalgteed, sillad</t>
  </si>
  <si>
    <t>Vaksali tn - EMÜ – Waldorfkool kergliiklustee</t>
  </si>
  <si>
    <t>Tartu-Rahinge-Ilmatsalu  kergliiklustee I etapp</t>
  </si>
  <si>
    <t>Kuradisild</t>
  </si>
  <si>
    <t>Sadevee liitumistasu</t>
  </si>
  <si>
    <t xml:space="preserve">   Liikluskorraldus</t>
  </si>
  <si>
    <t>fooriristmike rekonstrueerimine</t>
  </si>
  <si>
    <t xml:space="preserve">  Transpordikorraldus</t>
  </si>
  <si>
    <t>rattarendisüsteemi arendamine</t>
  </si>
  <si>
    <t>bussipaviljonide uuendamine</t>
  </si>
  <si>
    <t>kiirustabloo videoloenduri soetus</t>
  </si>
  <si>
    <r>
      <t xml:space="preserve">  </t>
    </r>
    <r>
      <rPr>
        <b/>
        <i/>
        <sz val="11"/>
        <rFont val="Times New Roman"/>
        <family val="1"/>
        <charset val="186"/>
      </rPr>
      <t>Veetransport - Paadisildade rajamine</t>
    </r>
  </si>
  <si>
    <r>
      <t xml:space="preserve">  </t>
    </r>
    <r>
      <rPr>
        <b/>
        <i/>
        <sz val="11"/>
        <rFont val="Times New Roman"/>
        <family val="1"/>
        <charset val="186"/>
      </rPr>
      <t>Üldmajanduslikud arendusprojektid</t>
    </r>
  </si>
  <si>
    <t xml:space="preserve">toetus SAle Tartu Teaduspark infrastruktuuri arendamiseks </t>
  </si>
  <si>
    <t>spin-off fondi sissemakse</t>
  </si>
  <si>
    <t>toetus SAle Loomemajanduskeskus Kalevi 17 restaureerimise laenu katteks</t>
  </si>
  <si>
    <t xml:space="preserve">  Muu majandus</t>
  </si>
  <si>
    <t>investeeringud korteriühistutes projekti SmartEnCity raames</t>
  </si>
  <si>
    <t>viidasüsteemi rajamine</t>
  </si>
  <si>
    <t>korteriühistute remondifond</t>
  </si>
  <si>
    <t>ettekirjutuste täitmine linna hoonetes</t>
  </si>
  <si>
    <t>monumentide rajamine</t>
  </si>
  <si>
    <t>Lutsu 3 terrassi uuendus</t>
  </si>
  <si>
    <t>KESKKONNAKAITSE</t>
  </si>
  <si>
    <r>
      <t xml:space="preserve">   </t>
    </r>
    <r>
      <rPr>
        <b/>
        <i/>
        <sz val="11"/>
        <rFont val="Times New Roman"/>
        <family val="1"/>
        <charset val="186"/>
      </rPr>
      <t xml:space="preserve">Jäätmekäitlus </t>
    </r>
    <r>
      <rPr>
        <sz val="11"/>
        <rFont val="Times New Roman"/>
        <family val="1"/>
        <charset val="186"/>
      </rPr>
      <t xml:space="preserve">- jäätmejaamale autokaalu soetamine </t>
    </r>
  </si>
  <si>
    <t xml:space="preserve">   Heitveekäitlus</t>
  </si>
  <si>
    <t xml:space="preserve">    lahkvoolse sademeveetorustiku rajamine</t>
  </si>
  <si>
    <t>toetus hüdrantide rajamiseks</t>
  </si>
  <si>
    <r>
      <t xml:space="preserve">   </t>
    </r>
    <r>
      <rPr>
        <b/>
        <i/>
        <sz val="11"/>
        <rFont val="Times New Roman"/>
        <family val="1"/>
        <charset val="186"/>
      </rPr>
      <t>Haljastus</t>
    </r>
  </si>
  <si>
    <t>Uue mängu- ja spordiväljaku rajamine (Ilmatsalu)</t>
  </si>
  <si>
    <t>Linnaujula ehitustööde I etapp</t>
  </si>
  <si>
    <t>Toomemäe teed ja trepid</t>
  </si>
  <si>
    <t>Sõbra tn ja Kesklinna mänguväljakute ning Sanatooriumi parkmetsa spordiväljaku rekonstrueerimistööde II etapp</t>
  </si>
  <si>
    <t>Ujula tn koerteaediku rajamine</t>
  </si>
  <si>
    <t>Toomemäe pinkide väljavahetamine ja täiendamine</t>
  </si>
  <si>
    <t>Toomemäe kaldtee projekteerimine</t>
  </si>
  <si>
    <t>ELAMU- ja KOMMUNAALMAJANDUS</t>
  </si>
  <si>
    <t xml:space="preserve">   Elamumajanduse arendamine</t>
  </si>
  <si>
    <t xml:space="preserve">linnale kuuluvate korterite remont </t>
  </si>
  <si>
    <t xml:space="preserve">linnale kuuluvate elamute remont </t>
  </si>
  <si>
    <t>Lubja 7 sotsiaalmaja remont</t>
  </si>
  <si>
    <t xml:space="preserve">   Veevarustus</t>
  </si>
  <si>
    <t>Rahinge Kandiküla ühisveevärgi ja kanalisatsioonitrassi rajamine</t>
  </si>
  <si>
    <t xml:space="preserve">   Tänavavalgustus</t>
  </si>
  <si>
    <t>Annelinna tänavavalgustuse renoveerimine</t>
  </si>
  <si>
    <t>Hange odavnes ja sellega seoses muutusid mahud ja tähtajad. Lepingud sõlmiti hiljem kui algselt plaanis</t>
  </si>
  <si>
    <t>Jaamamõisa, Ränilinna, Veeriku linnaosa tänavavalgustuse korrastamine</t>
  </si>
  <si>
    <t>Vabaduse pst ja Emajõe vahelise pargi valgustuse rekonstrueerimine</t>
  </si>
  <si>
    <t>Projekti kooskõlastamine venis tänu Muinsuskaitse poolt esitatud nõuetele. Lisaks tekkis vajadus kaasata projekteerimisse ka Vabaduse pargi monumentide valgustuse projekteerimine.</t>
  </si>
  <si>
    <t>Narva mnt valgustuse ümberehitus Võidu sillast Delta õppehooneni</t>
  </si>
  <si>
    <t xml:space="preserve">Projekti kooskõlastamine venis tänu erinevate kooskõlastajate poolt soovitud muudatuste kaasamisele projektis nii, et vastuvõtmine nihkus 2021. a. </t>
  </si>
  <si>
    <t>pimedate tänavalõikude valgustamine</t>
  </si>
  <si>
    <t>Vana Ihaste tänavavalgustuse uuendamine</t>
  </si>
  <si>
    <t>Toomemäe spordiplatsi valgustuse rekonstrueerimine</t>
  </si>
  <si>
    <t>Vorbuse küla tänavavalgustuse rekonstrueerimine</t>
  </si>
  <si>
    <t>Tiigi tn valgustus (Tiigi 17 kuni Kastani tn)</t>
  </si>
  <si>
    <t>tänavavalgustusliinide rekonstrueerimine koostöös Elektrileviga</t>
  </si>
  <si>
    <t>Rõhu küla tänavavalgustuse rekonstrueerimine</t>
  </si>
  <si>
    <t>Amortiseerunud tänavavalgustusliinide renoveerimine, võrgu optimeerimine</t>
  </si>
  <si>
    <t>Tänavavalgustuskilpide ja telemeetria- süsteemide väljavahetamine, uute loomine</t>
  </si>
  <si>
    <t>Ülekäiguradade valgustamine</t>
  </si>
  <si>
    <t>Projekteerimised</t>
  </si>
  <si>
    <t>Projektide rohkuse tõttu on nende valmimise tähtaegu töövõtjate palvel edasi lükatud</t>
  </si>
  <si>
    <t xml:space="preserve">  Muu elamu- ja kommunaaltegevus</t>
  </si>
  <si>
    <t>Tuigo kalmistu leinamaja, värava ja bussipaviljoni ehitus</t>
  </si>
  <si>
    <t xml:space="preserve">Loomade varjupaiga taristu renoveerimise projekteerimine </t>
  </si>
  <si>
    <t>Raadi kalmistu peatee kivisillutis</t>
  </si>
  <si>
    <t>Uus-Jaani külmkambri katuse renoveerimine</t>
  </si>
  <si>
    <t>Pauluse ja Puiestee leinamajade fassaadide remont</t>
  </si>
  <si>
    <t>Uspenski kabel-kellatorni sisemised renoveerimistööd</t>
  </si>
  <si>
    <t>VABA AEG ja KULTUUR</t>
  </si>
  <si>
    <t xml:space="preserve">   Spordibaasid</t>
  </si>
  <si>
    <t>Annemõisa 1a jalgpallihalli rajamine</t>
  </si>
  <si>
    <t>Projekteerimise lõpp märtsis</t>
  </si>
  <si>
    <t>Kaasav eelarve  "Raadi rohelise jalgpallipargi tribüünihoone"</t>
  </si>
  <si>
    <t>Veski Spordibaasi väliskanalisatsiooni rekonstrueerimine</t>
  </si>
  <si>
    <t>TÜ spordihoone arendamine</t>
  </si>
  <si>
    <t>toetus MTÜ-le Seiklustehas ronimissaali rajamiseks</t>
  </si>
  <si>
    <t xml:space="preserve"> A. Le Coq Spordihoone remont</t>
  </si>
  <si>
    <t>toetus Spordiklubile VELO Visa halli BMX radade ehituseks</t>
  </si>
  <si>
    <t>Sõudmise Aerutamise Keskuse küttesüsteemi rekonstrueerimise lõpetamine</t>
  </si>
  <si>
    <t>Kvissentali veemotokeskus (Madruse 14)</t>
  </si>
  <si>
    <t>Töökojas ventillatsioonitööd</t>
  </si>
  <si>
    <r>
      <t xml:space="preserve">   </t>
    </r>
    <r>
      <rPr>
        <b/>
        <i/>
        <sz val="11"/>
        <rFont val="Times New Roman"/>
        <family val="1"/>
        <charset val="186"/>
      </rPr>
      <t>Puhkepargid</t>
    </r>
  </si>
  <si>
    <t>Toetus ABC Kinnisvarateenuste OÜ-le Aparaaditehase hoovi heakorrastamiseks</t>
  </si>
  <si>
    <t>Tähtvere puhkepargi arendus ja laululava siseruumide remont</t>
  </si>
  <si>
    <t>kunstlumetootmise süsteemi väljaehitamiseks</t>
  </si>
  <si>
    <t>elektrisüsteemi rekonstrueerimiseks</t>
  </si>
  <si>
    <t>tehnika rendimakseteks</t>
  </si>
  <si>
    <t>Toetus Kastre Vallavalitsusele Vooremäe terviseradade suusasildade rekonstrueerimiseks</t>
  </si>
  <si>
    <t xml:space="preserve">   Raamatukogud </t>
  </si>
  <si>
    <t xml:space="preserve">O. Lutsu nim Linnaraamatukogu </t>
  </si>
  <si>
    <t>kodulehe uus IT lahendus</t>
  </si>
  <si>
    <t>Kompanii 3/5 ruumide remont</t>
  </si>
  <si>
    <t>Annelinna harukogu elektripaigaldise rekonstrueerimine</t>
  </si>
  <si>
    <r>
      <t xml:space="preserve">   </t>
    </r>
    <r>
      <rPr>
        <b/>
        <i/>
        <sz val="11"/>
        <rFont val="Times New Roman"/>
        <family val="1"/>
        <charset val="186"/>
      </rPr>
      <t xml:space="preserve">Vaba aja üritused </t>
    </r>
    <r>
      <rPr>
        <i/>
        <sz val="11"/>
        <rFont val="Times New Roman"/>
        <family val="1"/>
        <charset val="186"/>
      </rPr>
      <t xml:space="preserve">- </t>
    </r>
    <r>
      <rPr>
        <sz val="11"/>
        <rFont val="Times New Roman"/>
        <family val="1"/>
        <charset val="186"/>
      </rPr>
      <t xml:space="preserve">toetus kultuuri- ja spordiühingutele inventari ja/või seadmete soetamiseks </t>
    </r>
  </si>
  <si>
    <t xml:space="preserve">  Muuseumid</t>
  </si>
  <si>
    <t>Linnamuuseumi uute näituste väljatoomine</t>
  </si>
  <si>
    <t>uute näituste väljatoomine</t>
  </si>
  <si>
    <t>uue püsiekspositsiooni ettevalmistustööd</t>
  </si>
  <si>
    <t>Mänguasjamuuseumi remonttööd (Lutsu 8)</t>
  </si>
  <si>
    <t>taristu remonttööd</t>
  </si>
  <si>
    <t>Teatri Kodu helitehnika kaasajastamine</t>
  </si>
  <si>
    <t xml:space="preserve">   Muinsuskaitse</t>
  </si>
  <si>
    <t>Lõuna-Eesti Vabastajate mälestussamba taastamine</t>
  </si>
  <si>
    <t xml:space="preserve">toetus SAle Tartu Maarja Kirik </t>
  </si>
  <si>
    <t>linnamüüri taastamine (Vabaduse pst 9)</t>
  </si>
  <si>
    <t>restaureerimise toetused</t>
  </si>
  <si>
    <t>toetus EELK Tartu Peetri Kogudusele kiriku remonttöödeks</t>
  </si>
  <si>
    <t>toetus EAÕK Tartu Pühade Aleksandrite Kogudusele (Sõbra 19a) katuse remondiks</t>
  </si>
  <si>
    <t>Telleri kabeli sisemised restaureerimistööd</t>
  </si>
  <si>
    <t>toetus EAÕK Tartu Jumalaema Uinumise Kogudusele katedraalkiriku remondiks</t>
  </si>
  <si>
    <t xml:space="preserve">Toetus EELK Tartu Peetri Kogudusele </t>
  </si>
  <si>
    <t>Raadi kalmistu telliskabeli renoveerimise projekteerimine</t>
  </si>
  <si>
    <t>toetus Tartu Juudi Kogukonnale Vana-juudi kalmistu mausoleumi renoveerimiseks</t>
  </si>
  <si>
    <r>
      <t xml:space="preserve"> </t>
    </r>
    <r>
      <rPr>
        <b/>
        <sz val="11"/>
        <rFont val="Times New Roman"/>
        <family val="1"/>
        <charset val="186"/>
      </rPr>
      <t>Kunst</t>
    </r>
    <r>
      <rPr>
        <b/>
        <i/>
        <sz val="11"/>
        <rFont val="Times New Roman"/>
        <family val="1"/>
        <charset val="186"/>
      </rPr>
      <t xml:space="preserve"> - </t>
    </r>
    <r>
      <rPr>
        <sz val="11"/>
        <rFont val="Times New Roman"/>
        <family val="1"/>
        <charset val="186"/>
      </rPr>
      <t>toetus</t>
    </r>
    <r>
      <rPr>
        <b/>
        <i/>
        <sz val="11"/>
        <rFont val="Times New Roman"/>
        <family val="1"/>
        <charset val="186"/>
      </rPr>
      <t xml:space="preserve"> </t>
    </r>
    <r>
      <rPr>
        <sz val="11"/>
        <rFont val="Times New Roman"/>
        <family val="1"/>
        <charset val="186"/>
      </rPr>
      <t>Tartu Kunstnike Liidule Vanemuise 26 hoones linnaresidentuuri loomiseks</t>
    </r>
  </si>
  <si>
    <t xml:space="preserve">  Muu vabaaeg ja kultuur</t>
  </si>
  <si>
    <t>Lodjakoja teede ja platside pindamine</t>
  </si>
  <si>
    <t>Ujuvkai paigaldamiseks ja teede-platside pindamiseks</t>
  </si>
  <si>
    <t>südalinna kultuurikeskuse ettevalmistustööd</t>
  </si>
  <si>
    <t>SüKu planeeriguala 3D mudeldamine</t>
  </si>
  <si>
    <t>HARIDUS</t>
  </si>
  <si>
    <t xml:space="preserve">   Koolieelsed lasteasutused</t>
  </si>
  <si>
    <t>Lasteaed Meelespea (Ilmatsalu 24a) rekonstrueerimine</t>
  </si>
  <si>
    <t>Projekteerimiseks</t>
  </si>
  <si>
    <t>(Pepleri 1a)</t>
  </si>
  <si>
    <t>Kesklinna Lastekeskus (Akadeemia 2)</t>
  </si>
  <si>
    <t>Lasteaed Ristikhein (Ropka 25) rekonstrueerimine</t>
  </si>
  <si>
    <t>lasteaedade rühmade remondid</t>
  </si>
  <si>
    <t>Lasteaed Helika (Kalevi 52 a) ruumide remont</t>
  </si>
  <si>
    <t>LA Helika rühmade remont</t>
  </si>
  <si>
    <t>lasteaedade rühmade sisustus</t>
  </si>
  <si>
    <t>LA Helika rühmadesse sisustuse soetus</t>
  </si>
  <si>
    <t>lasteaedade mänguväljakute ja õuepaviljonide korrashoid</t>
  </si>
  <si>
    <t>lasteaedade tehnosüsteemide korrastamine</t>
  </si>
  <si>
    <t>lasteaed Hellik (Aardla 138) rekonstrueerimise projekteerimine</t>
  </si>
  <si>
    <t xml:space="preserve">   Üldhariduskoolid</t>
  </si>
  <si>
    <t>Kroonuaia Kool (Ploomi 1)</t>
  </si>
  <si>
    <t>Salme 1a hoone rekonstrueerimise projekteerimine ja osaline rekonstrueerimine</t>
  </si>
  <si>
    <t>Forseliuse Kooli (Tähe 103) lifti ehitus</t>
  </si>
  <si>
    <t>K.J. Petersoni Gümnaasiumi (Kaunase pst 70) keldiruumide remont</t>
  </si>
  <si>
    <t>Omanikujärelevalve kulu katteks ja keldriruumidesse sisustuse soetuseks</t>
  </si>
  <si>
    <t>M. Härma Gümnaasiumi (Tõnissoni 3) ruumide remont</t>
  </si>
  <si>
    <t>Karlova Kooli (Lina 2) rekonstrueerimise projekteerimine</t>
  </si>
  <si>
    <t>Al. Puškini Kooli spordiväljaku rekonstrueerimistööd</t>
  </si>
  <si>
    <t>Hansa Kooli/Descartes’i Kooli (Anne 63 ja Anne 65) rekonstrueerimise eskiislahendus</t>
  </si>
  <si>
    <t>Variku Kool (Piima 1)</t>
  </si>
  <si>
    <t>Mööbel (2020. a tarneraskused)</t>
  </si>
  <si>
    <r>
      <t xml:space="preserve">   </t>
    </r>
    <r>
      <rPr>
        <b/>
        <i/>
        <sz val="11"/>
        <rFont val="Times New Roman"/>
        <family val="1"/>
        <charset val="186"/>
      </rPr>
      <t xml:space="preserve">Kutseõppeasutused </t>
    </r>
    <r>
      <rPr>
        <sz val="11"/>
        <rFont val="Times New Roman"/>
        <family val="1"/>
        <charset val="186"/>
      </rPr>
      <t xml:space="preserve"> </t>
    </r>
  </si>
  <si>
    <t>hoone Põllu 11a rekonstrueerimine</t>
  </si>
  <si>
    <t>digitaalse õppevara arendamine</t>
  </si>
  <si>
    <t xml:space="preserve">    Noorte huviharidus ja huvitegevus</t>
  </si>
  <si>
    <t>Anne Noortekeskuse (Uus 56) rekonstrueerimine</t>
  </si>
  <si>
    <t>II Laste Muusikakoolile kabinett-tiibklaveri soetus</t>
  </si>
  <si>
    <r>
      <t xml:space="preserve">    Taseme alusel mittemääratletav haridus </t>
    </r>
    <r>
      <rPr>
        <sz val="11"/>
        <rFont val="Times New Roman"/>
        <family val="1"/>
        <charset val="186"/>
      </rPr>
      <t>- 
Kutsehariduskeskuse õppeotstarbeliste seadmete soetamine</t>
    </r>
  </si>
  <si>
    <t xml:space="preserve">   Muu haridus (09800)</t>
  </si>
  <si>
    <t>ettekirjutiste täitmine</t>
  </si>
  <si>
    <t>haridusasutuste territooriumide korrashoid</t>
  </si>
  <si>
    <t>haridusasutuste tehnosüsteemide korrastamine</t>
  </si>
  <si>
    <t>LA Rukkilill rühmade ventillatsioonisüsteemi ehitus</t>
  </si>
  <si>
    <t>haridusasutuste rekonstrueerimistööde 
projekteerimised</t>
  </si>
  <si>
    <t>kaasav eelarve  "Liikuma kutsuva ala loomine Veeriku kooli õuealale"</t>
  </si>
  <si>
    <t>SOTSIAALNE KAITSE</t>
  </si>
  <si>
    <r>
      <t xml:space="preserve">   </t>
    </r>
    <r>
      <rPr>
        <b/>
        <i/>
        <sz val="11"/>
        <rFont val="Times New Roman"/>
        <family val="1"/>
        <charset val="186"/>
      </rPr>
      <t>Muu puuetega inimeste sotsiaalne kaitse</t>
    </r>
    <r>
      <rPr>
        <sz val="11"/>
        <rFont val="Times New Roman"/>
        <family val="1"/>
        <charset val="186"/>
      </rPr>
      <t xml:space="preserve"> - 
trepitõstukite soetus</t>
    </r>
  </si>
  <si>
    <r>
      <t xml:space="preserve">   </t>
    </r>
    <r>
      <rPr>
        <b/>
        <i/>
        <sz val="11"/>
        <rFont val="Times New Roman"/>
        <family val="1"/>
        <charset val="186"/>
      </rPr>
      <t>Eakate sotsiaalhoolekande asutused</t>
    </r>
  </si>
  <si>
    <t>Hooldekodu (Liiva 32) ruumide remont</t>
  </si>
  <si>
    <t>Hooldekodule kombiahju soetamine</t>
  </si>
  <si>
    <r>
      <rPr>
        <b/>
        <i/>
        <sz val="11"/>
        <rFont val="Times New Roman"/>
        <family val="1"/>
        <charset val="186"/>
      </rPr>
      <t xml:space="preserve"> Muu eakate sotsiaalne kaitse - </t>
    </r>
    <r>
      <rPr>
        <sz val="11"/>
        <rFont val="Times New Roman"/>
        <family val="1"/>
        <charset val="186"/>
      </rPr>
      <t xml:space="preserve">
sõiduki väljaost</t>
    </r>
  </si>
  <si>
    <t xml:space="preserve">   Muu sotsiaalsete riskirühmade kaitse</t>
  </si>
  <si>
    <t>Tüve 2 ja 4 sotsiaalüürimajade rajamine</t>
  </si>
  <si>
    <t>Ehitustööd (eriolukorrast tulenevalt nihkus ehituse algus 2020. a sügisesse</t>
  </si>
  <si>
    <t>üldhooldekodu (Nõlvaku 10) rajamine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</si>
</sst>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0"/>
      <name val="Arial"/>
    </font>
    <font>
      <sz val="11"/>
      <color theme="1"/>
      <name val="Calibri"/>
      <family val="2"/>
      <charset val="186"/>
      <scheme val="minor"/>
    </font>
    <font>
      <sz val="10"/>
      <name val="Arial"/>
      <family val="2"/>
      <charset val="186"/>
    </font>
    <font>
      <sz val="11"/>
      <name val="Times New Roman"/>
      <family val="1"/>
      <charset val="186"/>
    </font>
    <font>
      <b/>
      <sz val="11"/>
      <name val="Times New Roman"/>
      <family val="1"/>
      <charset val="186"/>
    </font>
    <font>
      <sz val="9"/>
      <name val="Times New Roman"/>
      <family val="1"/>
      <charset val="186"/>
    </font>
    <font>
      <b/>
      <sz val="9"/>
      <name val="Times New Roman"/>
      <family val="1"/>
      <charset val="186"/>
    </font>
    <font>
      <i/>
      <sz val="10"/>
      <name val="Times New Roman"/>
      <family val="1"/>
      <charset val="186"/>
    </font>
    <font>
      <sz val="12"/>
      <name val="Times New Roman"/>
      <family val="1"/>
      <charset val="186"/>
    </font>
    <font>
      <b/>
      <i/>
      <sz val="11"/>
      <name val="Times New Roman"/>
      <family val="1"/>
      <charset val="186"/>
    </font>
    <font>
      <i/>
      <sz val="9"/>
      <name val="Times New Roman"/>
      <family val="1"/>
      <charset val="186"/>
    </font>
    <font>
      <b/>
      <u/>
      <sz val="11"/>
      <name val="Times New Roman"/>
      <family val="1"/>
      <charset val="186"/>
    </font>
    <font>
      <i/>
      <sz val="11"/>
      <name val="Times New Roman"/>
      <family val="1"/>
      <charset val="186"/>
    </font>
    <font>
      <sz val="10"/>
      <name val="Times New Roman"/>
      <family val="1"/>
      <charset val="186"/>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hair">
        <color auto="1"/>
      </right>
      <top style="hair">
        <color auto="1"/>
      </top>
      <bottom style="thin">
        <color indexed="64"/>
      </bottom>
      <diagonal/>
    </border>
    <border>
      <left style="hair">
        <color indexed="64"/>
      </left>
      <right style="hair">
        <color auto="1"/>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style="thin">
        <color indexed="64"/>
      </right>
      <top style="hair">
        <color auto="1"/>
      </top>
      <bottom/>
      <diagonal/>
    </border>
    <border>
      <left style="thin">
        <color indexed="64"/>
      </left>
      <right/>
      <top/>
      <bottom/>
      <diagonal/>
    </border>
    <border>
      <left/>
      <right style="hair">
        <color indexed="64"/>
      </right>
      <top/>
      <bottom/>
      <diagonal/>
    </border>
    <border>
      <left style="hair">
        <color auto="1"/>
      </left>
      <right style="hair">
        <color auto="1"/>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auto="1"/>
      </right>
      <top/>
      <bottom style="thin">
        <color indexed="64"/>
      </bottom>
      <diagonal/>
    </border>
    <border>
      <left/>
      <right/>
      <top style="thin">
        <color indexed="64"/>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auto="1"/>
      </left>
      <right style="thin">
        <color indexed="64"/>
      </right>
      <top/>
      <bottom style="hair">
        <color auto="1"/>
      </bottom>
      <diagonal/>
    </border>
    <border>
      <left/>
      <right style="thin">
        <color indexed="64"/>
      </right>
      <top/>
      <bottom/>
      <diagonal/>
    </border>
    <border>
      <left/>
      <right/>
      <top style="hair">
        <color auto="1"/>
      </top>
      <bottom/>
      <diagonal/>
    </border>
  </borders>
  <cellStyleXfs count="4">
    <xf numFmtId="0" fontId="0" fillId="0" borderId="0"/>
    <xf numFmtId="0" fontId="2" fillId="0" borderId="0"/>
    <xf numFmtId="0" fontId="2" fillId="0" borderId="0"/>
    <xf numFmtId="0" fontId="1" fillId="0" borderId="0"/>
  </cellStyleXfs>
  <cellXfs count="235">
    <xf numFmtId="0" fontId="0" fillId="0" borderId="0" xfId="0"/>
    <xf numFmtId="0" fontId="3" fillId="2" borderId="0" xfId="1" applyFont="1" applyFill="1" applyBorder="1"/>
    <xf numFmtId="0" fontId="3" fillId="2" borderId="0" xfId="1" applyFont="1" applyFill="1" applyAlignment="1">
      <alignment horizontal="center"/>
    </xf>
    <xf numFmtId="0" fontId="3" fillId="2" borderId="0" xfId="1" applyFont="1" applyFill="1"/>
    <xf numFmtId="0" fontId="4" fillId="2" borderId="0" xfId="1" applyFont="1" applyFill="1" applyBorder="1" applyAlignment="1">
      <alignment wrapText="1"/>
    </xf>
    <xf numFmtId="0" fontId="5" fillId="2" borderId="0" xfId="1" applyFont="1" applyFill="1" applyBorder="1" applyAlignment="1">
      <alignment horizontal="center" wrapText="1"/>
    </xf>
    <xf numFmtId="3" fontId="3" fillId="2" borderId="0" xfId="1" applyNumberFormat="1" applyFont="1" applyFill="1" applyBorder="1" applyAlignment="1">
      <alignment horizontal="right" wrapText="1"/>
    </xf>
    <xf numFmtId="3" fontId="6" fillId="2" borderId="0" xfId="1" applyNumberFormat="1" applyFont="1" applyFill="1" applyBorder="1"/>
    <xf numFmtId="0" fontId="7" fillId="2" borderId="0" xfId="1" applyFont="1" applyFill="1" applyBorder="1" applyAlignment="1">
      <alignment horizontal="right" vertical="center"/>
    </xf>
    <xf numFmtId="0" fontId="3" fillId="2" borderId="1" xfId="1" applyFont="1" applyFill="1" applyBorder="1" applyAlignment="1">
      <alignment vertical="center"/>
    </xf>
    <xf numFmtId="0" fontId="4" fillId="2" borderId="2" xfId="1" applyFont="1" applyFill="1" applyBorder="1" applyAlignment="1">
      <alignment vertical="center" wrapText="1"/>
    </xf>
    <xf numFmtId="0" fontId="5" fillId="2" borderId="3" xfId="1" applyFont="1" applyFill="1" applyBorder="1" applyAlignment="1">
      <alignment horizontal="center" vertical="center" wrapText="1"/>
    </xf>
    <xf numFmtId="3" fontId="3" fillId="2" borderId="3" xfId="1" applyNumberFormat="1" applyFont="1" applyFill="1" applyBorder="1" applyAlignment="1">
      <alignment horizontal="right" vertical="center" wrapText="1"/>
    </xf>
    <xf numFmtId="164" fontId="3" fillId="2" borderId="4" xfId="1" applyNumberFormat="1" applyFont="1" applyFill="1" applyBorder="1" applyAlignment="1">
      <alignment horizontal="center" vertical="center"/>
    </xf>
    <xf numFmtId="164" fontId="3" fillId="2" borderId="5" xfId="1" applyNumberFormat="1" applyFont="1" applyFill="1" applyBorder="1" applyAlignment="1">
      <alignment horizontal="center" vertical="center"/>
    </xf>
    <xf numFmtId="164" fontId="3" fillId="2" borderId="6" xfId="1" applyNumberFormat="1" applyFont="1" applyFill="1" applyBorder="1" applyAlignment="1">
      <alignment horizontal="center" vertical="center"/>
    </xf>
    <xf numFmtId="0" fontId="3" fillId="2" borderId="0" xfId="1" applyFont="1" applyFill="1" applyAlignment="1">
      <alignment vertical="center"/>
    </xf>
    <xf numFmtId="0" fontId="3" fillId="2" borderId="7" xfId="1" applyFont="1" applyFill="1" applyBorder="1" applyAlignment="1">
      <alignment vertical="center"/>
    </xf>
    <xf numFmtId="0" fontId="3" fillId="2" borderId="8" xfId="1" applyFont="1" applyFill="1" applyBorder="1" applyAlignment="1">
      <alignment vertical="center"/>
    </xf>
    <xf numFmtId="0" fontId="5" fillId="2" borderId="9" xfId="1" applyFont="1" applyFill="1" applyBorder="1" applyAlignment="1">
      <alignment horizontal="center" vertical="center" wrapText="1"/>
    </xf>
    <xf numFmtId="3" fontId="3" fillId="2" borderId="9" xfId="1" applyNumberFormat="1" applyFont="1" applyFill="1" applyBorder="1" applyAlignment="1">
      <alignment horizontal="right" vertical="center" wrapText="1"/>
    </xf>
    <xf numFmtId="164" fontId="3" fillId="2" borderId="10" xfId="1" applyNumberFormat="1" applyFont="1" applyFill="1" applyBorder="1" applyAlignment="1">
      <alignment horizontal="center" vertical="center" wrapText="1"/>
    </xf>
    <xf numFmtId="164" fontId="3" fillId="2" borderId="11" xfId="1" applyNumberFormat="1" applyFont="1" applyFill="1" applyBorder="1" applyAlignment="1">
      <alignment horizontal="center" vertical="center" wrapText="1"/>
    </xf>
    <xf numFmtId="164" fontId="3" fillId="2" borderId="12" xfId="1" applyNumberFormat="1" applyFont="1" applyFill="1" applyBorder="1" applyAlignment="1">
      <alignment horizontal="center" vertical="center" wrapText="1"/>
    </xf>
    <xf numFmtId="0" fontId="3" fillId="2" borderId="13" xfId="1" applyFont="1" applyFill="1" applyBorder="1" applyAlignment="1">
      <alignment vertical="center"/>
    </xf>
    <xf numFmtId="0" fontId="3" fillId="2" borderId="14" xfId="1" applyFont="1" applyFill="1" applyBorder="1" applyAlignment="1">
      <alignment vertical="center"/>
    </xf>
    <xf numFmtId="0" fontId="5" fillId="2" borderId="15" xfId="1" applyFont="1" applyFill="1" applyBorder="1" applyAlignment="1">
      <alignment horizontal="center" vertical="center" wrapText="1"/>
    </xf>
    <xf numFmtId="3" fontId="3" fillId="2" borderId="15" xfId="1" applyNumberFormat="1" applyFont="1" applyFill="1" applyBorder="1" applyAlignment="1">
      <alignment horizontal="right" vertical="center" wrapText="1"/>
    </xf>
    <xf numFmtId="164" fontId="3" fillId="2" borderId="15" xfId="1" applyNumberFormat="1" applyFont="1" applyFill="1" applyBorder="1" applyAlignment="1">
      <alignment horizontal="center" vertical="center"/>
    </xf>
    <xf numFmtId="164" fontId="3" fillId="2" borderId="10" xfId="1" applyNumberFormat="1" applyFont="1" applyFill="1" applyBorder="1" applyAlignment="1">
      <alignment horizontal="center" vertical="center"/>
    </xf>
    <xf numFmtId="164" fontId="3" fillId="2" borderId="16" xfId="1" applyNumberFormat="1" applyFont="1" applyFill="1" applyBorder="1" applyAlignment="1">
      <alignment horizontal="center" vertical="center" wrapText="1"/>
    </xf>
    <xf numFmtId="0" fontId="4" fillId="2" borderId="17" xfId="1" applyFont="1" applyFill="1" applyBorder="1" applyAlignment="1">
      <alignment vertical="center" wrapText="1"/>
    </xf>
    <xf numFmtId="0" fontId="5" fillId="2" borderId="3" xfId="1" applyFont="1" applyFill="1" applyBorder="1" applyAlignment="1">
      <alignment horizontal="center" vertical="center" wrapText="1"/>
    </xf>
    <xf numFmtId="3" fontId="4" fillId="2" borderId="3" xfId="1" applyNumberFormat="1" applyFont="1" applyFill="1" applyBorder="1" applyAlignment="1">
      <alignment horizontal="right" vertical="center"/>
    </xf>
    <xf numFmtId="3" fontId="4" fillId="2" borderId="18" xfId="1" applyNumberFormat="1" applyFont="1" applyFill="1" applyBorder="1" applyAlignment="1">
      <alignment horizontal="right" vertical="center"/>
    </xf>
    <xf numFmtId="0" fontId="3" fillId="2" borderId="13" xfId="1" applyFont="1" applyFill="1" applyBorder="1"/>
    <xf numFmtId="0" fontId="3" fillId="2" borderId="14" xfId="1" applyFont="1" applyFill="1" applyBorder="1" applyAlignment="1">
      <alignment wrapText="1"/>
    </xf>
    <xf numFmtId="0" fontId="5" fillId="2" borderId="15" xfId="1" applyFont="1" applyFill="1" applyBorder="1" applyAlignment="1">
      <alignment horizontal="center" wrapText="1"/>
    </xf>
    <xf numFmtId="3" fontId="3" fillId="0" borderId="15" xfId="1" applyNumberFormat="1" applyFont="1" applyFill="1" applyBorder="1" applyAlignment="1">
      <alignment horizontal="right" wrapText="1"/>
    </xf>
    <xf numFmtId="3" fontId="3" fillId="2" borderId="15" xfId="1" applyNumberFormat="1" applyFont="1" applyFill="1" applyBorder="1"/>
    <xf numFmtId="3" fontId="3" fillId="2" borderId="19" xfId="1" applyNumberFormat="1" applyFont="1" applyFill="1" applyBorder="1"/>
    <xf numFmtId="0" fontId="3" fillId="2" borderId="20" xfId="1" applyFont="1" applyFill="1" applyBorder="1" applyAlignment="1">
      <alignment vertical="center" wrapText="1"/>
    </xf>
    <xf numFmtId="0" fontId="5" fillId="2" borderId="9" xfId="1" applyFont="1" applyFill="1" applyBorder="1" applyAlignment="1">
      <alignment horizontal="center" vertical="center" wrapText="1"/>
    </xf>
    <xf numFmtId="3" fontId="3" fillId="2" borderId="9" xfId="1" applyNumberFormat="1" applyFont="1" applyFill="1" applyBorder="1" applyAlignment="1">
      <alignment horizontal="right" wrapText="1"/>
    </xf>
    <xf numFmtId="3" fontId="3" fillId="2" borderId="9" xfId="1" applyNumberFormat="1" applyFont="1" applyFill="1" applyBorder="1" applyAlignment="1">
      <alignment vertical="center"/>
    </xf>
    <xf numFmtId="3" fontId="3" fillId="2" borderId="16" xfId="1" applyNumberFormat="1" applyFont="1" applyFill="1" applyBorder="1" applyAlignment="1">
      <alignment vertical="center"/>
    </xf>
    <xf numFmtId="0" fontId="8" fillId="2" borderId="0" xfId="1" applyFont="1" applyFill="1" applyBorder="1" applyAlignment="1">
      <alignment vertical="center"/>
    </xf>
    <xf numFmtId="0" fontId="8" fillId="2" borderId="21" xfId="1" applyFont="1" applyFill="1" applyBorder="1" applyAlignment="1">
      <alignment horizontal="center" vertical="center"/>
    </xf>
    <xf numFmtId="0" fontId="8" fillId="2" borderId="0" xfId="1" applyFont="1" applyFill="1" applyAlignment="1">
      <alignment vertical="center"/>
    </xf>
    <xf numFmtId="3" fontId="4" fillId="2" borderId="3" xfId="1" applyNumberFormat="1" applyFont="1" applyFill="1" applyBorder="1" applyAlignment="1">
      <alignment vertical="center"/>
    </xf>
    <xf numFmtId="3" fontId="4" fillId="2" borderId="18" xfId="1" applyNumberFormat="1" applyFont="1" applyFill="1" applyBorder="1" applyAlignment="1">
      <alignment vertical="center"/>
    </xf>
    <xf numFmtId="0" fontId="9" fillId="2" borderId="22" xfId="1" applyFont="1" applyFill="1" applyBorder="1" applyAlignment="1">
      <alignment horizontal="left" wrapText="1"/>
    </xf>
    <xf numFmtId="0" fontId="5" fillId="2" borderId="23" xfId="1" applyFont="1" applyFill="1" applyBorder="1" applyAlignment="1">
      <alignment horizontal="center" wrapText="1"/>
    </xf>
    <xf numFmtId="3" fontId="9" fillId="2" borderId="24" xfId="1" applyNumberFormat="1" applyFont="1" applyFill="1" applyBorder="1"/>
    <xf numFmtId="3" fontId="9" fillId="2" borderId="25" xfId="1" applyNumberFormat="1" applyFont="1" applyFill="1" applyBorder="1"/>
    <xf numFmtId="0" fontId="3" fillId="2" borderId="14" xfId="1" applyFont="1" applyFill="1" applyBorder="1" applyAlignment="1">
      <alignment horizontal="left" wrapText="1"/>
    </xf>
    <xf numFmtId="3" fontId="3" fillId="2" borderId="15" xfId="1" applyNumberFormat="1" applyFont="1" applyFill="1" applyBorder="1" applyAlignment="1">
      <alignment horizontal="right" wrapText="1"/>
    </xf>
    <xf numFmtId="3" fontId="3" fillId="2" borderId="25" xfId="1" applyNumberFormat="1" applyFont="1" applyFill="1" applyBorder="1"/>
    <xf numFmtId="0" fontId="3" fillId="2" borderId="22" xfId="1" applyFont="1" applyFill="1" applyBorder="1" applyAlignment="1">
      <alignment horizontal="left" wrapText="1"/>
    </xf>
    <xf numFmtId="0" fontId="10" fillId="2" borderId="23" xfId="1" applyFont="1" applyFill="1" applyBorder="1" applyAlignment="1">
      <alignment horizontal="center" wrapText="1"/>
    </xf>
    <xf numFmtId="0" fontId="3" fillId="2" borderId="0" xfId="1" applyFont="1" applyFill="1" applyAlignment="1">
      <alignment wrapText="1"/>
    </xf>
    <xf numFmtId="49" fontId="4" fillId="2" borderId="17" xfId="1" applyNumberFormat="1" applyFont="1" applyFill="1" applyBorder="1" applyAlignment="1">
      <alignment wrapText="1"/>
    </xf>
    <xf numFmtId="49" fontId="5" fillId="2" borderId="3" xfId="1" applyNumberFormat="1" applyFont="1" applyFill="1" applyBorder="1" applyAlignment="1">
      <alignment horizontal="center" wrapText="1"/>
    </xf>
    <xf numFmtId="3" fontId="4" fillId="2" borderId="3" xfId="1" applyNumberFormat="1" applyFont="1" applyFill="1" applyBorder="1" applyAlignment="1">
      <alignment horizontal="right" vertical="center" wrapText="1"/>
    </xf>
    <xf numFmtId="49" fontId="9" fillId="2" borderId="20" xfId="1" applyNumberFormat="1" applyFont="1" applyFill="1" applyBorder="1" applyAlignment="1">
      <alignment vertical="center" wrapText="1"/>
    </xf>
    <xf numFmtId="49" fontId="5" fillId="2" borderId="9" xfId="1" applyNumberFormat="1" applyFont="1" applyFill="1" applyBorder="1" applyAlignment="1">
      <alignment horizontal="center" vertical="center" wrapText="1"/>
    </xf>
    <xf numFmtId="3" fontId="9" fillId="2" borderId="9" xfId="1" applyNumberFormat="1" applyFont="1" applyFill="1" applyBorder="1" applyAlignment="1">
      <alignment horizontal="right" vertical="center" wrapText="1"/>
    </xf>
    <xf numFmtId="3" fontId="9" fillId="2" borderId="9" xfId="1" applyNumberFormat="1" applyFont="1" applyFill="1" applyBorder="1" applyAlignment="1">
      <alignment vertical="center"/>
    </xf>
    <xf numFmtId="3" fontId="9" fillId="2" borderId="16" xfId="1" applyNumberFormat="1" applyFont="1" applyFill="1" applyBorder="1" applyAlignment="1">
      <alignment vertical="center"/>
    </xf>
    <xf numFmtId="49" fontId="4" fillId="2" borderId="2" xfId="1" applyNumberFormat="1" applyFont="1" applyFill="1" applyBorder="1" applyAlignment="1">
      <alignment vertical="center" wrapText="1"/>
    </xf>
    <xf numFmtId="49" fontId="5" fillId="2" borderId="4" xfId="1" applyNumberFormat="1" applyFont="1" applyFill="1" applyBorder="1" applyAlignment="1">
      <alignment horizontal="center" vertical="center" wrapText="1"/>
    </xf>
    <xf numFmtId="3" fontId="4" fillId="2" borderId="4" xfId="1" applyNumberFormat="1" applyFont="1" applyFill="1" applyBorder="1" applyAlignment="1">
      <alignment vertical="center"/>
    </xf>
    <xf numFmtId="3" fontId="4" fillId="2" borderId="6" xfId="1" applyNumberFormat="1" applyFont="1" applyFill="1" applyBorder="1" applyAlignment="1">
      <alignment vertical="center"/>
    </xf>
    <xf numFmtId="49" fontId="9" fillId="2" borderId="14" xfId="1" applyNumberFormat="1" applyFont="1" applyFill="1" applyBorder="1" applyAlignment="1">
      <alignment vertical="center" wrapText="1"/>
    </xf>
    <xf numFmtId="49" fontId="5" fillId="2" borderId="15" xfId="1" applyNumberFormat="1" applyFont="1" applyFill="1" applyBorder="1" applyAlignment="1">
      <alignment horizontal="center" vertical="center" wrapText="1"/>
    </xf>
    <xf numFmtId="3" fontId="9" fillId="2" borderId="15" xfId="1" applyNumberFormat="1" applyFont="1" applyFill="1" applyBorder="1" applyAlignment="1">
      <alignment vertical="center"/>
    </xf>
    <xf numFmtId="3" fontId="9" fillId="2" borderId="19" xfId="1" applyNumberFormat="1" applyFont="1" applyFill="1" applyBorder="1" applyAlignment="1">
      <alignment vertical="center"/>
    </xf>
    <xf numFmtId="49" fontId="9" fillId="2" borderId="22" xfId="1" applyNumberFormat="1" applyFont="1" applyFill="1" applyBorder="1" applyAlignment="1">
      <alignment horizontal="left" wrapText="1"/>
    </xf>
    <xf numFmtId="49" fontId="5" fillId="2" borderId="23" xfId="1" applyNumberFormat="1" applyFont="1" applyFill="1" applyBorder="1" applyAlignment="1">
      <alignment horizontal="center" wrapText="1"/>
    </xf>
    <xf numFmtId="49" fontId="11" fillId="2" borderId="14" xfId="1" applyNumberFormat="1" applyFont="1" applyFill="1" applyBorder="1" applyAlignment="1">
      <alignment horizontal="left" wrapText="1"/>
    </xf>
    <xf numFmtId="3" fontId="11" fillId="2" borderId="15" xfId="1" applyNumberFormat="1" applyFont="1" applyFill="1" applyBorder="1" applyAlignment="1">
      <alignment horizontal="right" vertical="center" wrapText="1"/>
    </xf>
    <xf numFmtId="3" fontId="11" fillId="2" borderId="15" xfId="1" applyNumberFormat="1" applyFont="1" applyFill="1" applyBorder="1" applyAlignment="1">
      <alignment vertical="center"/>
    </xf>
    <xf numFmtId="3" fontId="11" fillId="2" borderId="19" xfId="1" applyNumberFormat="1" applyFont="1" applyFill="1" applyBorder="1" applyAlignment="1">
      <alignment vertical="center"/>
    </xf>
    <xf numFmtId="49" fontId="3" fillId="2" borderId="14" xfId="1" applyNumberFormat="1" applyFont="1" applyFill="1" applyBorder="1" applyAlignment="1">
      <alignment horizontal="left" wrapText="1"/>
    </xf>
    <xf numFmtId="3" fontId="3" fillId="2" borderId="15" xfId="1" applyNumberFormat="1" applyFont="1" applyFill="1" applyBorder="1" applyAlignment="1">
      <alignment vertical="center"/>
    </xf>
    <xf numFmtId="49" fontId="3" fillId="2" borderId="14" xfId="1" applyNumberFormat="1" applyFont="1" applyFill="1" applyBorder="1" applyAlignment="1">
      <alignment horizontal="left" vertical="center" wrapText="1"/>
    </xf>
    <xf numFmtId="3" fontId="3" fillId="2" borderId="15" xfId="1" applyNumberFormat="1" applyFont="1" applyFill="1" applyBorder="1" applyAlignment="1">
      <alignment horizontal="right" vertical="center"/>
    </xf>
    <xf numFmtId="3" fontId="3" fillId="2" borderId="19" xfId="1" applyNumberFormat="1" applyFont="1" applyFill="1" applyBorder="1" applyAlignment="1">
      <alignment horizontal="right" vertical="center"/>
    </xf>
    <xf numFmtId="3" fontId="3" fillId="2" borderId="19" xfId="1" applyNumberFormat="1" applyFont="1" applyFill="1" applyBorder="1" applyAlignment="1">
      <alignment vertical="center"/>
    </xf>
    <xf numFmtId="49" fontId="5" fillId="2" borderId="15" xfId="1" applyNumberFormat="1" applyFont="1" applyFill="1" applyBorder="1" applyAlignment="1">
      <alignment horizontal="center" wrapText="1"/>
    </xf>
    <xf numFmtId="3" fontId="11" fillId="2" borderId="15" xfId="1" applyNumberFormat="1" applyFont="1" applyFill="1" applyBorder="1" applyAlignment="1">
      <alignment horizontal="right" wrapText="1"/>
    </xf>
    <xf numFmtId="3" fontId="11" fillId="2" borderId="26" xfId="1" applyNumberFormat="1" applyFont="1" applyFill="1" applyBorder="1"/>
    <xf numFmtId="3" fontId="11" fillId="2" borderId="19" xfId="1" applyNumberFormat="1" applyFont="1" applyFill="1" applyBorder="1"/>
    <xf numFmtId="3" fontId="3" fillId="2" borderId="15" xfId="1" applyNumberFormat="1" applyFont="1" applyFill="1" applyBorder="1" applyAlignment="1"/>
    <xf numFmtId="3" fontId="3" fillId="2" borderId="19" xfId="1" applyNumberFormat="1" applyFont="1" applyFill="1" applyBorder="1" applyAlignment="1"/>
    <xf numFmtId="49" fontId="11" fillId="2" borderId="14" xfId="1" applyNumberFormat="1" applyFont="1" applyFill="1" applyBorder="1" applyAlignment="1">
      <alignment wrapText="1"/>
    </xf>
    <xf numFmtId="3" fontId="11" fillId="2" borderId="15" xfId="1" applyNumberFormat="1" applyFont="1" applyFill="1" applyBorder="1"/>
    <xf numFmtId="0" fontId="12" fillId="2" borderId="13" xfId="1" applyFont="1" applyFill="1" applyBorder="1" applyAlignment="1"/>
    <xf numFmtId="49" fontId="9" fillId="2" borderId="14" xfId="1" applyNumberFormat="1" applyFont="1" applyFill="1" applyBorder="1" applyAlignment="1">
      <alignment wrapText="1"/>
    </xf>
    <xf numFmtId="49" fontId="10" fillId="2" borderId="15" xfId="1" applyNumberFormat="1" applyFont="1" applyFill="1" applyBorder="1" applyAlignment="1">
      <alignment horizontal="center" wrapText="1"/>
    </xf>
    <xf numFmtId="3" fontId="9" fillId="2" borderId="15" xfId="1" applyNumberFormat="1" applyFont="1" applyFill="1" applyBorder="1" applyAlignment="1">
      <alignment horizontal="right" wrapText="1"/>
    </xf>
    <xf numFmtId="3" fontId="9" fillId="2" borderId="15" xfId="1" applyNumberFormat="1" applyFont="1" applyFill="1" applyBorder="1" applyAlignment="1"/>
    <xf numFmtId="3" fontId="9" fillId="2" borderId="19" xfId="1" applyNumberFormat="1" applyFont="1" applyFill="1" applyBorder="1" applyAlignment="1"/>
    <xf numFmtId="0" fontId="12" fillId="2" borderId="0" xfId="1" applyFont="1" applyFill="1" applyBorder="1" applyAlignment="1"/>
    <xf numFmtId="0" fontId="3" fillId="2" borderId="13" xfId="1" applyFont="1" applyFill="1" applyBorder="1" applyAlignment="1"/>
    <xf numFmtId="0" fontId="3" fillId="2" borderId="0" xfId="1" applyFont="1" applyFill="1" applyBorder="1" applyAlignment="1"/>
    <xf numFmtId="0" fontId="9" fillId="2" borderId="14" xfId="2" applyFont="1" applyFill="1" applyBorder="1" applyAlignment="1">
      <alignment wrapText="1"/>
    </xf>
    <xf numFmtId="3" fontId="9" fillId="2" borderId="24" xfId="1" applyNumberFormat="1" applyFont="1" applyFill="1" applyBorder="1" applyAlignment="1">
      <alignment horizontal="right" wrapText="1"/>
    </xf>
    <xf numFmtId="3" fontId="9" fillId="2" borderId="24" xfId="1" applyNumberFormat="1" applyFont="1" applyFill="1" applyBorder="1" applyAlignment="1"/>
    <xf numFmtId="3" fontId="9" fillId="2" borderId="25" xfId="1" applyNumberFormat="1" applyFont="1" applyFill="1" applyBorder="1" applyAlignment="1"/>
    <xf numFmtId="49" fontId="3"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center" vertical="center" wrapText="1"/>
    </xf>
    <xf numFmtId="3" fontId="3" fillId="2" borderId="28" xfId="1" applyNumberFormat="1" applyFont="1" applyFill="1" applyBorder="1" applyAlignment="1">
      <alignment horizontal="right" vertical="center" wrapText="1"/>
    </xf>
    <xf numFmtId="3" fontId="3" fillId="2" borderId="28" xfId="1" applyNumberFormat="1" applyFont="1" applyFill="1" applyBorder="1" applyAlignment="1">
      <alignment vertical="center"/>
    </xf>
    <xf numFmtId="3" fontId="3" fillId="2" borderId="29" xfId="1" applyNumberFormat="1" applyFont="1" applyFill="1" applyBorder="1" applyAlignment="1"/>
    <xf numFmtId="0" fontId="12" fillId="2" borderId="14" xfId="2" applyFont="1" applyFill="1" applyBorder="1" applyAlignment="1">
      <alignment wrapText="1"/>
    </xf>
    <xf numFmtId="3" fontId="9" fillId="2" borderId="28" xfId="1" applyNumberFormat="1" applyFont="1" applyFill="1" applyBorder="1" applyAlignment="1">
      <alignment horizontal="right" vertical="center" wrapText="1"/>
    </xf>
    <xf numFmtId="3" fontId="9" fillId="2" borderId="28" xfId="1" applyNumberFormat="1" applyFont="1" applyFill="1" applyBorder="1" applyAlignment="1">
      <alignment vertical="center"/>
    </xf>
    <xf numFmtId="3" fontId="9" fillId="2" borderId="29" xfId="1" applyNumberFormat="1" applyFont="1" applyFill="1" applyBorder="1" applyAlignment="1">
      <alignment horizontal="right" vertical="center"/>
    </xf>
    <xf numFmtId="3" fontId="9" fillId="2" borderId="24" xfId="1" applyNumberFormat="1" applyFont="1" applyFill="1" applyBorder="1" applyAlignment="1">
      <alignment vertical="center"/>
    </xf>
    <xf numFmtId="0" fontId="3" fillId="2" borderId="0" xfId="1" applyFont="1" applyFill="1" applyAlignment="1"/>
    <xf numFmtId="0" fontId="3" fillId="2" borderId="30" xfId="1" applyFont="1" applyFill="1" applyBorder="1" applyAlignment="1"/>
    <xf numFmtId="0" fontId="12" fillId="2" borderId="13" xfId="1" applyFont="1" applyFill="1" applyBorder="1"/>
    <xf numFmtId="3" fontId="9" fillId="2" borderId="28" xfId="1" applyNumberFormat="1" applyFont="1" applyFill="1" applyBorder="1" applyAlignment="1">
      <alignment horizontal="right" wrapText="1"/>
    </xf>
    <xf numFmtId="3" fontId="9" fillId="2" borderId="28" xfId="1" applyNumberFormat="1" applyFont="1" applyFill="1" applyBorder="1"/>
    <xf numFmtId="3" fontId="9" fillId="2" borderId="29" xfId="1" applyNumberFormat="1" applyFont="1" applyFill="1" applyBorder="1"/>
    <xf numFmtId="0" fontId="12" fillId="2" borderId="0" xfId="1" applyFont="1" applyFill="1" applyBorder="1"/>
    <xf numFmtId="3" fontId="3" fillId="2" borderId="23" xfId="1" applyNumberFormat="1" applyFont="1" applyFill="1" applyBorder="1" applyAlignment="1">
      <alignment horizontal="right" vertical="center" wrapText="1"/>
    </xf>
    <xf numFmtId="3" fontId="3" fillId="2" borderId="23" xfId="1" applyNumberFormat="1" applyFont="1" applyFill="1" applyBorder="1" applyAlignment="1">
      <alignment vertical="center"/>
    </xf>
    <xf numFmtId="3" fontId="3" fillId="2" borderId="12" xfId="1" applyNumberFormat="1" applyFont="1" applyFill="1" applyBorder="1" applyAlignment="1">
      <alignment vertical="center"/>
    </xf>
    <xf numFmtId="0" fontId="3" fillId="2" borderId="7" xfId="1" applyFont="1" applyFill="1" applyBorder="1"/>
    <xf numFmtId="49" fontId="5" fillId="2" borderId="9" xfId="1" applyNumberFormat="1" applyFont="1" applyFill="1" applyBorder="1" applyAlignment="1">
      <alignment horizontal="center" wrapText="1"/>
    </xf>
    <xf numFmtId="3" fontId="3" fillId="2" borderId="9" xfId="1" applyNumberFormat="1" applyFont="1" applyFill="1" applyBorder="1"/>
    <xf numFmtId="3" fontId="3" fillId="2" borderId="16" xfId="1" applyNumberFormat="1" applyFont="1" applyFill="1" applyBorder="1"/>
    <xf numFmtId="0" fontId="3" fillId="2" borderId="0" xfId="1" applyFont="1" applyFill="1" applyBorder="1" applyAlignment="1">
      <alignment vertical="center"/>
    </xf>
    <xf numFmtId="0" fontId="4" fillId="2" borderId="14" xfId="1" applyFont="1" applyFill="1" applyBorder="1" applyAlignment="1">
      <alignment vertical="center" wrapText="1"/>
    </xf>
    <xf numFmtId="3" fontId="9" fillId="2" borderId="15" xfId="1" applyNumberFormat="1" applyFont="1" applyFill="1" applyBorder="1" applyAlignment="1">
      <alignment horizontal="right" vertical="center" wrapText="1"/>
    </xf>
    <xf numFmtId="0" fontId="9" fillId="2" borderId="14" xfId="1" applyFont="1" applyFill="1" applyBorder="1" applyAlignment="1">
      <alignment vertical="center" wrapText="1"/>
    </xf>
    <xf numFmtId="3" fontId="9" fillId="2" borderId="24" xfId="1" applyNumberFormat="1" applyFont="1" applyFill="1" applyBorder="1" applyAlignment="1">
      <alignment horizontal="right" vertical="center" wrapText="1"/>
    </xf>
    <xf numFmtId="3" fontId="9" fillId="2" borderId="25" xfId="1" applyNumberFormat="1" applyFont="1" applyFill="1" applyBorder="1" applyAlignment="1">
      <alignment horizontal="right" vertical="center" wrapText="1"/>
    </xf>
    <xf numFmtId="0" fontId="3" fillId="2" borderId="14" xfId="1" applyFont="1" applyFill="1" applyBorder="1" applyAlignment="1">
      <alignment horizontal="right" vertical="center" wrapText="1"/>
    </xf>
    <xf numFmtId="3" fontId="9" fillId="2" borderId="12" xfId="1" applyNumberFormat="1" applyFont="1" applyFill="1" applyBorder="1" applyAlignment="1">
      <alignment vertical="center"/>
    </xf>
    <xf numFmtId="0" fontId="4" fillId="2" borderId="13" xfId="1" applyFont="1" applyFill="1" applyBorder="1" applyAlignment="1">
      <alignment vertical="center"/>
    </xf>
    <xf numFmtId="0" fontId="3" fillId="2" borderId="27" xfId="1" applyFont="1" applyFill="1" applyBorder="1" applyAlignment="1">
      <alignment horizontal="left" vertical="center" wrapText="1"/>
    </xf>
    <xf numFmtId="0" fontId="5" fillId="2" borderId="28" xfId="1" applyFont="1" applyFill="1" applyBorder="1" applyAlignment="1">
      <alignment horizontal="center" vertical="center" wrapText="1"/>
    </xf>
    <xf numFmtId="3" fontId="9" fillId="2" borderId="29" xfId="1" applyNumberFormat="1" applyFont="1" applyFill="1" applyBorder="1" applyAlignment="1">
      <alignment vertical="center"/>
    </xf>
    <xf numFmtId="0" fontId="4" fillId="2" borderId="0" xfId="1" applyFont="1" applyFill="1" applyBorder="1" applyAlignment="1">
      <alignment vertical="center"/>
    </xf>
    <xf numFmtId="0" fontId="4" fillId="2" borderId="14" xfId="1" applyFont="1" applyFill="1" applyBorder="1" applyAlignment="1">
      <alignment wrapText="1"/>
    </xf>
    <xf numFmtId="0" fontId="10" fillId="2" borderId="15" xfId="1" applyFont="1" applyFill="1" applyBorder="1" applyAlignment="1">
      <alignment horizontal="center" wrapText="1"/>
    </xf>
    <xf numFmtId="0" fontId="3" fillId="2" borderId="0" xfId="3" applyFont="1" applyFill="1" applyAlignment="1">
      <alignment horizontal="left" wrapText="1"/>
    </xf>
    <xf numFmtId="0" fontId="3" fillId="2" borderId="0" xfId="1" applyFont="1" applyFill="1" applyBorder="1" applyAlignment="1">
      <alignment horizontal="left" wrapText="1"/>
    </xf>
    <xf numFmtId="3" fontId="3" fillId="2" borderId="0" xfId="1" applyNumberFormat="1" applyFont="1" applyFill="1" applyBorder="1" applyAlignment="1">
      <alignment vertical="center"/>
    </xf>
    <xf numFmtId="49" fontId="9" fillId="2" borderId="22" xfId="1" applyNumberFormat="1" applyFont="1" applyFill="1" applyBorder="1" applyAlignment="1">
      <alignment wrapText="1"/>
    </xf>
    <xf numFmtId="3" fontId="4" fillId="2" borderId="23" xfId="1" applyNumberFormat="1" applyFont="1" applyFill="1" applyBorder="1" applyAlignment="1">
      <alignment horizontal="right" wrapText="1"/>
    </xf>
    <xf numFmtId="3" fontId="4" fillId="2" borderId="23" xfId="1" applyNumberFormat="1" applyFont="1" applyFill="1" applyBorder="1"/>
    <xf numFmtId="3" fontId="4" fillId="2" borderId="12" xfId="1" applyNumberFormat="1" applyFont="1" applyFill="1" applyBorder="1"/>
    <xf numFmtId="49" fontId="3" fillId="2" borderId="14" xfId="1" applyNumberFormat="1" applyFont="1" applyFill="1" applyBorder="1" applyAlignment="1">
      <alignment wrapText="1"/>
    </xf>
    <xf numFmtId="3" fontId="3" fillId="2" borderId="28" xfId="1" applyNumberFormat="1" applyFont="1" applyFill="1" applyBorder="1" applyAlignment="1">
      <alignment horizontal="right" wrapText="1"/>
    </xf>
    <xf numFmtId="3" fontId="4" fillId="2" borderId="19" xfId="1" applyNumberFormat="1" applyFont="1" applyFill="1" applyBorder="1"/>
    <xf numFmtId="49" fontId="10" fillId="2" borderId="23" xfId="1" applyNumberFormat="1" applyFont="1" applyFill="1" applyBorder="1" applyAlignment="1">
      <alignment horizontal="center" wrapText="1"/>
    </xf>
    <xf numFmtId="0" fontId="3" fillId="2" borderId="0" xfId="1" applyFont="1" applyFill="1" applyBorder="1" applyAlignment="1">
      <alignment wrapText="1"/>
    </xf>
    <xf numFmtId="49" fontId="3" fillId="2" borderId="14" xfId="1" applyNumberFormat="1" applyFont="1" applyFill="1" applyBorder="1" applyAlignment="1">
      <alignment horizontal="left"/>
    </xf>
    <xf numFmtId="3" fontId="3" fillId="2" borderId="15" xfId="1" applyNumberFormat="1" applyFont="1" applyFill="1" applyBorder="1" applyAlignment="1">
      <alignment wrapText="1"/>
    </xf>
    <xf numFmtId="3" fontId="4" fillId="2" borderId="19" xfId="1" applyNumberFormat="1" applyFont="1" applyFill="1" applyBorder="1" applyAlignment="1"/>
    <xf numFmtId="0" fontId="3" fillId="2" borderId="0" xfId="0" applyFont="1" applyFill="1"/>
    <xf numFmtId="0" fontId="3" fillId="2" borderId="0" xfId="0" applyFont="1" applyFill="1" applyAlignment="1">
      <alignment wrapText="1"/>
    </xf>
    <xf numFmtId="49" fontId="5" fillId="2" borderId="15" xfId="1" applyNumberFormat="1" applyFont="1" applyFill="1" applyBorder="1" applyAlignment="1">
      <alignment vertical="center" wrapText="1"/>
    </xf>
    <xf numFmtId="3" fontId="3" fillId="2" borderId="19" xfId="1" applyNumberFormat="1" applyFont="1" applyFill="1" applyBorder="1" applyAlignment="1">
      <alignment horizontal="right" wrapText="1"/>
    </xf>
    <xf numFmtId="49" fontId="3" fillId="0" borderId="14" xfId="1" applyNumberFormat="1" applyFont="1" applyFill="1" applyBorder="1" applyAlignment="1">
      <alignment horizontal="left" wrapText="1"/>
    </xf>
    <xf numFmtId="49" fontId="5" fillId="0" borderId="15" xfId="1" applyNumberFormat="1" applyFont="1" applyFill="1" applyBorder="1" applyAlignment="1">
      <alignment horizontal="center" vertical="center" wrapText="1"/>
    </xf>
    <xf numFmtId="3" fontId="13" fillId="2" borderId="19" xfId="1" applyNumberFormat="1" applyFont="1" applyFill="1" applyBorder="1" applyAlignment="1">
      <alignment horizontal="right" vertical="center"/>
    </xf>
    <xf numFmtId="49" fontId="3" fillId="2" borderId="22" xfId="1" applyNumberFormat="1" applyFont="1" applyFill="1" applyBorder="1" applyAlignment="1">
      <alignment wrapText="1"/>
    </xf>
    <xf numFmtId="3" fontId="9" fillId="2" borderId="12" xfId="1" applyNumberFormat="1" applyFont="1" applyFill="1" applyBorder="1"/>
    <xf numFmtId="49" fontId="7" fillId="2" borderId="14" xfId="1" applyNumberFormat="1" applyFont="1" applyFill="1" applyBorder="1" applyAlignment="1">
      <alignment horizontal="right" wrapText="1"/>
    </xf>
    <xf numFmtId="3" fontId="7" fillId="2" borderId="15" xfId="1" applyNumberFormat="1" applyFont="1" applyFill="1" applyBorder="1" applyAlignment="1">
      <alignment horizontal="right" vertical="center" wrapText="1"/>
    </xf>
    <xf numFmtId="3" fontId="7" fillId="2" borderId="15" xfId="1" applyNumberFormat="1" applyFont="1" applyFill="1" applyBorder="1" applyAlignment="1">
      <alignment vertical="center"/>
    </xf>
    <xf numFmtId="3" fontId="7" fillId="2" borderId="19" xfId="1" applyNumberFormat="1" applyFont="1" applyFill="1" applyBorder="1"/>
    <xf numFmtId="49" fontId="13" fillId="2" borderId="14" xfId="1" applyNumberFormat="1" applyFont="1" applyFill="1" applyBorder="1" applyAlignment="1">
      <alignment horizontal="left" wrapText="1"/>
    </xf>
    <xf numFmtId="3" fontId="13" fillId="2" borderId="15" xfId="1" applyNumberFormat="1" applyFont="1" applyFill="1" applyBorder="1" applyAlignment="1">
      <alignment horizontal="right" vertical="center" wrapText="1"/>
    </xf>
    <xf numFmtId="3" fontId="13" fillId="2" borderId="15" xfId="1" applyNumberFormat="1" applyFont="1" applyFill="1" applyBorder="1" applyAlignment="1">
      <alignment vertical="center"/>
    </xf>
    <xf numFmtId="3" fontId="3" fillId="2" borderId="28" xfId="1" applyNumberFormat="1" applyFont="1" applyFill="1" applyBorder="1"/>
    <xf numFmtId="3" fontId="7" fillId="2" borderId="15" xfId="1" applyNumberFormat="1" applyFont="1" applyFill="1" applyBorder="1" applyAlignment="1">
      <alignment horizontal="right" wrapText="1"/>
    </xf>
    <xf numFmtId="3" fontId="7" fillId="2" borderId="15" xfId="1" applyNumberFormat="1" applyFont="1" applyFill="1" applyBorder="1" applyAlignment="1"/>
    <xf numFmtId="49" fontId="3" fillId="2" borderId="22" xfId="1" applyNumberFormat="1" applyFont="1" applyFill="1" applyBorder="1" applyAlignment="1">
      <alignment vertical="center" wrapText="1"/>
    </xf>
    <xf numFmtId="49" fontId="5" fillId="2" borderId="24" xfId="1" applyNumberFormat="1" applyFont="1" applyFill="1" applyBorder="1" applyAlignment="1">
      <alignment horizontal="center" vertical="center" wrapText="1"/>
    </xf>
    <xf numFmtId="3" fontId="9" fillId="2" borderId="23" xfId="1" applyNumberFormat="1" applyFont="1" applyFill="1" applyBorder="1" applyAlignment="1">
      <alignment vertical="center"/>
    </xf>
    <xf numFmtId="3" fontId="3" fillId="2" borderId="24" xfId="1" applyNumberFormat="1" applyFont="1" applyFill="1" applyBorder="1" applyAlignment="1">
      <alignment horizontal="right" vertical="center" wrapText="1"/>
    </xf>
    <xf numFmtId="3" fontId="3" fillId="2" borderId="24" xfId="1" applyNumberFormat="1" applyFont="1" applyFill="1" applyBorder="1" applyAlignment="1">
      <alignment vertical="center"/>
    </xf>
    <xf numFmtId="3" fontId="3" fillId="2" borderId="25" xfId="1" applyNumberFormat="1" applyFont="1" applyFill="1" applyBorder="1" applyAlignment="1">
      <alignment vertical="center"/>
    </xf>
    <xf numFmtId="49" fontId="12" fillId="2" borderId="14" xfId="1" applyNumberFormat="1" applyFont="1" applyFill="1" applyBorder="1" applyAlignment="1">
      <alignment horizontal="right" wrapText="1"/>
    </xf>
    <xf numFmtId="3" fontId="12" fillId="2" borderId="15" xfId="1" applyNumberFormat="1" applyFont="1" applyFill="1" applyBorder="1" applyAlignment="1">
      <alignment horizontal="right" vertical="center" wrapText="1"/>
    </xf>
    <xf numFmtId="3" fontId="12" fillId="2" borderId="15" xfId="1" applyNumberFormat="1" applyFont="1" applyFill="1" applyBorder="1" applyAlignment="1">
      <alignment vertical="center"/>
    </xf>
    <xf numFmtId="3" fontId="12" fillId="2" borderId="19" xfId="1" applyNumberFormat="1" applyFont="1" applyFill="1" applyBorder="1" applyAlignment="1">
      <alignment vertical="center"/>
    </xf>
    <xf numFmtId="49" fontId="10" fillId="2" borderId="15" xfId="1" applyNumberFormat="1" applyFont="1" applyFill="1" applyBorder="1" applyAlignment="1">
      <alignment horizontal="center" vertical="center" wrapText="1"/>
    </xf>
    <xf numFmtId="3" fontId="3" fillId="2" borderId="29" xfId="1" applyNumberFormat="1" applyFont="1" applyFill="1" applyBorder="1" applyAlignment="1">
      <alignment vertical="center"/>
    </xf>
    <xf numFmtId="49" fontId="7" fillId="2" borderId="15" xfId="1" applyNumberFormat="1" applyFont="1" applyFill="1" applyBorder="1" applyAlignment="1">
      <alignment horizontal="center" vertical="center" wrapText="1"/>
    </xf>
    <xf numFmtId="3" fontId="3" fillId="2" borderId="23" xfId="1" applyNumberFormat="1" applyFont="1" applyFill="1" applyBorder="1" applyAlignment="1"/>
    <xf numFmtId="3" fontId="3" fillId="2" borderId="12" xfId="1" applyNumberFormat="1" applyFont="1" applyFill="1" applyBorder="1" applyAlignment="1"/>
    <xf numFmtId="0" fontId="3" fillId="2" borderId="14" xfId="2" applyFont="1" applyFill="1" applyBorder="1" applyAlignment="1">
      <alignment horizontal="left" wrapText="1"/>
    </xf>
    <xf numFmtId="0" fontId="4" fillId="2" borderId="13" xfId="1" applyFont="1" applyFill="1" applyBorder="1"/>
    <xf numFmtId="0" fontId="4" fillId="2" borderId="0" xfId="1" applyFont="1" applyFill="1"/>
    <xf numFmtId="0" fontId="3" fillId="2" borderId="14" xfId="2" applyFont="1" applyFill="1" applyBorder="1" applyAlignment="1">
      <alignment horizontal="right" wrapText="1"/>
    </xf>
    <xf numFmtId="49" fontId="3" fillId="2" borderId="27" xfId="1" applyNumberFormat="1" applyFont="1" applyFill="1" applyBorder="1" applyAlignment="1">
      <alignment horizontal="right" vertical="center" wrapText="1"/>
    </xf>
    <xf numFmtId="3" fontId="3" fillId="2" borderId="23" xfId="1" applyNumberFormat="1" applyFont="1" applyFill="1" applyBorder="1"/>
    <xf numFmtId="3" fontId="3" fillId="2" borderId="12" xfId="1" applyNumberFormat="1" applyFont="1" applyFill="1" applyBorder="1"/>
    <xf numFmtId="0" fontId="9" fillId="2" borderId="14" xfId="1" applyFont="1" applyFill="1" applyBorder="1" applyAlignment="1">
      <alignment wrapText="1"/>
    </xf>
    <xf numFmtId="0" fontId="3" fillId="2" borderId="22" xfId="1" applyFont="1" applyFill="1" applyBorder="1" applyAlignment="1">
      <alignment wrapText="1"/>
    </xf>
    <xf numFmtId="0" fontId="5" fillId="2" borderId="23" xfId="1" applyFont="1" applyFill="1" applyBorder="1" applyAlignment="1">
      <alignment horizontal="center" vertical="center" wrapText="1"/>
    </xf>
    <xf numFmtId="0" fontId="7" fillId="2" borderId="13" xfId="1" applyFont="1" applyFill="1" applyBorder="1"/>
    <xf numFmtId="0" fontId="7" fillId="2" borderId="14" xfId="1" applyFont="1" applyFill="1" applyBorder="1" applyAlignment="1">
      <alignment horizontal="right" wrapText="1"/>
    </xf>
    <xf numFmtId="0" fontId="7" fillId="2" borderId="15" xfId="1" applyFont="1" applyFill="1" applyBorder="1" applyAlignment="1">
      <alignment horizontal="center" wrapText="1"/>
    </xf>
    <xf numFmtId="3" fontId="7" fillId="2" borderId="15" xfId="1" applyNumberFormat="1" applyFont="1" applyFill="1" applyBorder="1"/>
    <xf numFmtId="0" fontId="7" fillId="2" borderId="0" xfId="1" applyFont="1" applyFill="1" applyBorder="1"/>
    <xf numFmtId="0" fontId="3" fillId="2" borderId="14" xfId="1" applyFont="1" applyFill="1" applyBorder="1" applyAlignment="1">
      <alignment horizontal="left"/>
    </xf>
    <xf numFmtId="0" fontId="3" fillId="2" borderId="15" xfId="1" applyFont="1" applyFill="1" applyBorder="1" applyAlignment="1">
      <alignment horizontal="center" wrapText="1"/>
    </xf>
    <xf numFmtId="0" fontId="12" fillId="2" borderId="0" xfId="1" applyFont="1" applyFill="1"/>
    <xf numFmtId="0" fontId="7" fillId="2" borderId="0" xfId="1" applyFont="1" applyFill="1"/>
    <xf numFmtId="0" fontId="3" fillId="2" borderId="14" xfId="1" applyFont="1" applyFill="1" applyBorder="1" applyAlignment="1">
      <alignment horizontal="left" vertical="center" wrapText="1"/>
    </xf>
    <xf numFmtId="0" fontId="9" fillId="2" borderId="22" xfId="1" applyFont="1" applyFill="1" applyBorder="1" applyAlignment="1">
      <alignment wrapText="1"/>
    </xf>
    <xf numFmtId="0" fontId="12" fillId="2" borderId="15" xfId="1" applyFont="1" applyFill="1" applyBorder="1" applyAlignment="1">
      <alignment horizontal="center" wrapText="1"/>
    </xf>
    <xf numFmtId="3" fontId="13" fillId="2" borderId="19" xfId="1" applyNumberFormat="1" applyFont="1" applyFill="1" applyBorder="1" applyAlignment="1">
      <alignment vertical="center"/>
    </xf>
    <xf numFmtId="3" fontId="9" fillId="2" borderId="25" xfId="1" applyNumberFormat="1" applyFont="1" applyFill="1" applyBorder="1" applyAlignment="1">
      <alignment vertical="center"/>
    </xf>
    <xf numFmtId="0" fontId="9" fillId="2" borderId="22" xfId="1" applyFont="1" applyFill="1" applyBorder="1" applyAlignment="1">
      <alignment vertical="center" wrapText="1"/>
    </xf>
    <xf numFmtId="0" fontId="3" fillId="2" borderId="0" xfId="1" applyFont="1" applyFill="1" applyBorder="1" applyAlignment="1">
      <alignment vertical="center" wrapText="1"/>
    </xf>
    <xf numFmtId="0" fontId="3" fillId="2" borderId="31" xfId="1" applyFont="1" applyFill="1" applyBorder="1" applyAlignment="1">
      <alignment vertical="center" wrapText="1"/>
    </xf>
    <xf numFmtId="0" fontId="5" fillId="2" borderId="24" xfId="1" applyFont="1" applyFill="1" applyBorder="1" applyAlignment="1">
      <alignment horizontal="center" vertical="center" wrapText="1"/>
    </xf>
    <xf numFmtId="0" fontId="9" fillId="2" borderId="31" xfId="1" applyFont="1" applyFill="1" applyBorder="1" applyAlignment="1">
      <alignment vertical="center" wrapText="1"/>
    </xf>
    <xf numFmtId="3" fontId="9" fillId="2" borderId="23" xfId="1" applyNumberFormat="1" applyFont="1" applyFill="1" applyBorder="1" applyAlignment="1">
      <alignment horizontal="right" vertical="center" wrapText="1"/>
    </xf>
    <xf numFmtId="0" fontId="3" fillId="2" borderId="14" xfId="1" applyFont="1" applyFill="1" applyBorder="1" applyAlignment="1">
      <alignment vertical="center" wrapText="1"/>
    </xf>
    <xf numFmtId="0" fontId="3" fillId="2" borderId="20" xfId="1" applyFont="1" applyFill="1" applyBorder="1" applyAlignment="1">
      <alignment vertical="center"/>
    </xf>
    <xf numFmtId="0" fontId="10" fillId="2" borderId="9" xfId="1" applyFont="1" applyFill="1" applyBorder="1" applyAlignment="1">
      <alignment horizontal="center" vertical="center" wrapText="1"/>
    </xf>
    <xf numFmtId="3" fontId="3" fillId="2" borderId="9" xfId="1" applyNumberFormat="1" applyFont="1" applyFill="1" applyBorder="1" applyAlignment="1">
      <alignment horizontal="right" vertical="center" wrapText="1"/>
    </xf>
    <xf numFmtId="0" fontId="5" fillId="2" borderId="0" xfId="1" applyFont="1" applyFill="1" applyAlignment="1">
      <alignment horizontal="center" wrapText="1"/>
    </xf>
    <xf numFmtId="3" fontId="3" fillId="2" borderId="0" xfId="1" applyNumberFormat="1" applyFont="1" applyFill="1" applyAlignment="1">
      <alignment horizontal="right" wrapText="1"/>
    </xf>
    <xf numFmtId="164" fontId="3" fillId="2" borderId="0" xfId="1" applyNumberFormat="1" applyFont="1" applyFill="1" applyBorder="1"/>
  </cellXfs>
  <cellStyles count="4">
    <cellStyle name="Normaallaad 2" xfId="1"/>
    <cellStyle name="Normaallaad 8" xfId="3"/>
    <cellStyle name="Normaallaad_Leht1"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9"/>
  <sheetViews>
    <sheetView tabSelected="1" zoomScaleNormal="100" zoomScalePageLayoutView="90" workbookViewId="0">
      <selection activeCell="B34" sqref="B34"/>
    </sheetView>
  </sheetViews>
  <sheetFormatPr defaultColWidth="9.140625" defaultRowHeight="15" x14ac:dyDescent="0.25"/>
  <cols>
    <col min="1" max="1" width="2" style="1" customWidth="1"/>
    <col min="2" max="2" width="45.5703125" style="60" customWidth="1"/>
    <col min="3" max="3" width="4.42578125" style="232" customWidth="1"/>
    <col min="4" max="4" width="11.85546875" style="233" customWidth="1"/>
    <col min="5" max="6" width="12.28515625" style="234" customWidth="1"/>
    <col min="7" max="7" width="12.85546875" style="3" customWidth="1"/>
    <col min="8" max="8" width="66.7109375" style="3" customWidth="1"/>
    <col min="9" max="16384" width="9.140625" style="3"/>
  </cols>
  <sheetData>
    <row r="1" spans="1:8" x14ac:dyDescent="0.25">
      <c r="B1" s="2" t="s">
        <v>0</v>
      </c>
      <c r="C1" s="2"/>
      <c r="D1" s="2"/>
      <c r="E1" s="2"/>
      <c r="F1" s="2"/>
      <c r="G1" s="2"/>
    </row>
    <row r="2" spans="1:8" x14ac:dyDescent="0.25">
      <c r="B2" s="4"/>
      <c r="C2" s="5"/>
      <c r="D2" s="6"/>
      <c r="E2" s="7"/>
      <c r="F2" s="7"/>
      <c r="G2" s="8" t="s">
        <v>1</v>
      </c>
    </row>
    <row r="3" spans="1:8" s="16" customFormat="1" x14ac:dyDescent="0.2">
      <c r="A3" s="9"/>
      <c r="B3" s="10"/>
      <c r="C3" s="11" t="s">
        <v>2</v>
      </c>
      <c r="D3" s="12" t="s">
        <v>3</v>
      </c>
      <c r="E3" s="13" t="s">
        <v>4</v>
      </c>
      <c r="F3" s="14"/>
      <c r="G3" s="15"/>
    </row>
    <row r="4" spans="1:8" s="16" customFormat="1" x14ac:dyDescent="0.2">
      <c r="A4" s="17"/>
      <c r="B4" s="18"/>
      <c r="C4" s="19"/>
      <c r="D4" s="20"/>
      <c r="E4" s="21" t="s">
        <v>5</v>
      </c>
      <c r="F4" s="22"/>
      <c r="G4" s="23" t="s">
        <v>6</v>
      </c>
    </row>
    <row r="5" spans="1:8" s="16" customFormat="1" x14ac:dyDescent="0.2">
      <c r="A5" s="24"/>
      <c r="B5" s="25"/>
      <c r="C5" s="26"/>
      <c r="D5" s="27"/>
      <c r="E5" s="28" t="s">
        <v>7</v>
      </c>
      <c r="F5" s="29" t="s">
        <v>8</v>
      </c>
      <c r="G5" s="30"/>
    </row>
    <row r="6" spans="1:8" s="16" customFormat="1" ht="28.5" x14ac:dyDescent="0.2">
      <c r="A6" s="24"/>
      <c r="B6" s="31" t="s">
        <v>9</v>
      </c>
      <c r="C6" s="32"/>
      <c r="D6" s="33">
        <f>SUM(D7:D9)</f>
        <v>37780469</v>
      </c>
      <c r="E6" s="33">
        <f>SUM(E7:E9)</f>
        <v>21467588</v>
      </c>
      <c r="F6" s="33">
        <f>SUM(F7:F9)</f>
        <v>14174529</v>
      </c>
      <c r="G6" s="34">
        <f>SUM(G7:G9)</f>
        <v>2138352</v>
      </c>
    </row>
    <row r="7" spans="1:8" ht="16.5" customHeight="1" x14ac:dyDescent="0.25">
      <c r="A7" s="35"/>
      <c r="B7" s="36" t="s">
        <v>10</v>
      </c>
      <c r="C7" s="37" t="s">
        <v>11</v>
      </c>
      <c r="D7" s="38">
        <f>SUM(E7:G7)</f>
        <v>35247230</v>
      </c>
      <c r="E7" s="39">
        <f>SUMIF($C11:$C209,$C7,E11:E209)</f>
        <v>19507200</v>
      </c>
      <c r="F7" s="39">
        <f>SUMIF($C11:$C209,$C7,F11:F209)</f>
        <v>13601678</v>
      </c>
      <c r="G7" s="40">
        <f>SUMIF($C11:$C209,$C7,G11:G209)</f>
        <v>2138352</v>
      </c>
    </row>
    <row r="8" spans="1:8" x14ac:dyDescent="0.25">
      <c r="A8" s="35"/>
      <c r="B8" s="36" t="s">
        <v>12</v>
      </c>
      <c r="C8" s="37" t="s">
        <v>13</v>
      </c>
      <c r="D8" s="38">
        <f>SUM(E8:G8)</f>
        <v>1632851</v>
      </c>
      <c r="E8" s="39">
        <f>SUMIF($C11:$C209,$C8,E11:E209)</f>
        <v>1060000</v>
      </c>
      <c r="F8" s="39">
        <f>SUMIF($C11:$C209,$C8,F11:F209)</f>
        <v>572851</v>
      </c>
      <c r="G8" s="40">
        <f>SUMIF($C11:$C209,$C8,G11:G209)</f>
        <v>0</v>
      </c>
    </row>
    <row r="9" spans="1:8" s="16" customFormat="1" ht="16.5" customHeight="1" x14ac:dyDescent="0.25">
      <c r="A9" s="17"/>
      <c r="B9" s="41" t="s">
        <v>14</v>
      </c>
      <c r="C9" s="42" t="s">
        <v>15</v>
      </c>
      <c r="D9" s="43">
        <f>SUM(E9:G9)</f>
        <v>900388</v>
      </c>
      <c r="E9" s="44">
        <f>SUMIF($C11:$C209,$C9,E11:E209)</f>
        <v>900388</v>
      </c>
      <c r="F9" s="44">
        <f>SUMIF($C11:$C209,$C9,F11:F209)</f>
        <v>0</v>
      </c>
      <c r="G9" s="45">
        <f>SUMIF($C11:$C209,$C9,G11:G209)</f>
        <v>0</v>
      </c>
    </row>
    <row r="10" spans="1:8" s="48" customFormat="1" ht="20.25" customHeight="1" x14ac:dyDescent="0.2">
      <c r="A10" s="46"/>
      <c r="B10" s="47" t="s">
        <v>16</v>
      </c>
      <c r="C10" s="47"/>
      <c r="D10" s="47"/>
      <c r="E10" s="47"/>
      <c r="F10" s="47"/>
      <c r="G10" s="47"/>
      <c r="H10" s="16"/>
    </row>
    <row r="11" spans="1:8" s="16" customFormat="1" ht="21" customHeight="1" x14ac:dyDescent="0.2">
      <c r="A11" s="9"/>
      <c r="B11" s="31" t="s">
        <v>17</v>
      </c>
      <c r="C11" s="32"/>
      <c r="D11" s="49">
        <f>SUM(D12,D14)</f>
        <v>1993348</v>
      </c>
      <c r="E11" s="49">
        <f>SUM(E12,E14)</f>
        <v>1181388</v>
      </c>
      <c r="F11" s="50">
        <f>SUM(F12,F14)</f>
        <v>387960</v>
      </c>
      <c r="G11" s="50">
        <f>SUM(G12,G14)</f>
        <v>424000</v>
      </c>
    </row>
    <row r="12" spans="1:8" ht="17.25" customHeight="1" x14ac:dyDescent="0.25">
      <c r="A12" s="35"/>
      <c r="B12" s="51" t="s">
        <v>18</v>
      </c>
      <c r="C12" s="52"/>
      <c r="D12" s="53">
        <f>SUM(D13)</f>
        <v>900388</v>
      </c>
      <c r="E12" s="53">
        <f>SUM(E13)</f>
        <v>900388</v>
      </c>
      <c r="F12" s="54">
        <f>SUM(F13:F13)</f>
        <v>0</v>
      </c>
      <c r="G12" s="54">
        <f>SUM(G13:G13)</f>
        <v>0</v>
      </c>
    </row>
    <row r="13" spans="1:8" ht="16.5" customHeight="1" x14ac:dyDescent="0.25">
      <c r="A13" s="35"/>
      <c r="B13" s="55" t="s">
        <v>19</v>
      </c>
      <c r="C13" s="37" t="s">
        <v>15</v>
      </c>
      <c r="D13" s="56">
        <f>SUM(E13:G13)</f>
        <v>900388</v>
      </c>
      <c r="E13" s="39">
        <f>901068-680</f>
        <v>900388</v>
      </c>
      <c r="F13" s="57">
        <v>0</v>
      </c>
      <c r="G13" s="57">
        <v>0</v>
      </c>
    </row>
    <row r="14" spans="1:8" ht="17.25" customHeight="1" x14ac:dyDescent="0.25">
      <c r="A14" s="35"/>
      <c r="B14" s="58" t="s">
        <v>20</v>
      </c>
      <c r="C14" s="59" t="s">
        <v>11</v>
      </c>
      <c r="D14" s="53">
        <f>SUM(D15:D18)</f>
        <v>1092960</v>
      </c>
      <c r="E14" s="53">
        <f>SUM(E15:E18)</f>
        <v>281000</v>
      </c>
      <c r="F14" s="54">
        <f>SUM(F15:F18)</f>
        <v>387960</v>
      </c>
      <c r="G14" s="54">
        <f>SUM(G15:G18)</f>
        <v>424000</v>
      </c>
    </row>
    <row r="15" spans="1:8" x14ac:dyDescent="0.25">
      <c r="A15" s="35"/>
      <c r="B15" s="55" t="s">
        <v>21</v>
      </c>
      <c r="C15" s="37"/>
      <c r="D15" s="56">
        <f t="shared" ref="D15:D21" si="0">SUM(E15:G15)</f>
        <v>407960</v>
      </c>
      <c r="E15" s="39">
        <v>20000</v>
      </c>
      <c r="F15" s="40">
        <v>387960</v>
      </c>
      <c r="G15" s="40"/>
    </row>
    <row r="16" spans="1:8" x14ac:dyDescent="0.25">
      <c r="A16" s="35"/>
      <c r="B16" s="55" t="s">
        <v>22</v>
      </c>
      <c r="C16" s="37"/>
      <c r="D16" s="56">
        <f t="shared" si="0"/>
        <v>30000</v>
      </c>
      <c r="E16" s="39">
        <v>0</v>
      </c>
      <c r="F16" s="40">
        <v>0</v>
      </c>
      <c r="G16" s="40">
        <v>30000</v>
      </c>
    </row>
    <row r="17" spans="1:8" ht="60" x14ac:dyDescent="0.25">
      <c r="A17" s="35"/>
      <c r="B17" s="55" t="s">
        <v>23</v>
      </c>
      <c r="C17" s="37"/>
      <c r="D17" s="56">
        <f t="shared" si="0"/>
        <v>641000</v>
      </c>
      <c r="E17" s="39">
        <v>247000</v>
      </c>
      <c r="F17" s="40">
        <v>0</v>
      </c>
      <c r="G17" s="40">
        <v>394000</v>
      </c>
      <c r="H17" s="60" t="s">
        <v>24</v>
      </c>
    </row>
    <row r="18" spans="1:8" x14ac:dyDescent="0.25">
      <c r="A18" s="35"/>
      <c r="B18" s="55" t="s">
        <v>25</v>
      </c>
      <c r="C18" s="37"/>
      <c r="D18" s="56">
        <f t="shared" si="0"/>
        <v>14000</v>
      </c>
      <c r="E18" s="39">
        <v>14000</v>
      </c>
      <c r="F18" s="40">
        <v>0</v>
      </c>
      <c r="G18" s="40"/>
    </row>
    <row r="19" spans="1:8" hidden="1" x14ac:dyDescent="0.25">
      <c r="A19" s="35"/>
      <c r="B19" s="55"/>
      <c r="C19" s="37"/>
      <c r="D19" s="56">
        <f t="shared" si="0"/>
        <v>0</v>
      </c>
      <c r="E19" s="39"/>
      <c r="F19" s="40"/>
      <c r="G19" s="40"/>
    </row>
    <row r="20" spans="1:8" s="16" customFormat="1" hidden="1" x14ac:dyDescent="0.2">
      <c r="A20" s="24"/>
      <c r="B20" s="61" t="s">
        <v>26</v>
      </c>
      <c r="C20" s="62"/>
      <c r="D20" s="63">
        <f t="shared" si="0"/>
        <v>0</v>
      </c>
      <c r="E20" s="49">
        <f>SUM(E21)</f>
        <v>0</v>
      </c>
      <c r="F20" s="50"/>
      <c r="G20" s="50"/>
    </row>
    <row r="21" spans="1:8" s="16" customFormat="1" ht="30" hidden="1" x14ac:dyDescent="0.2">
      <c r="A21" s="24"/>
      <c r="B21" s="64" t="s">
        <v>27</v>
      </c>
      <c r="C21" s="65" t="s">
        <v>13</v>
      </c>
      <c r="D21" s="66">
        <f t="shared" si="0"/>
        <v>0</v>
      </c>
      <c r="E21" s="67"/>
      <c r="F21" s="68"/>
      <c r="G21" s="68"/>
    </row>
    <row r="22" spans="1:8" s="16" customFormat="1" ht="21" customHeight="1" x14ac:dyDescent="0.2">
      <c r="A22" s="9"/>
      <c r="B22" s="69" t="s">
        <v>28</v>
      </c>
      <c r="C22" s="70"/>
      <c r="D22" s="71">
        <f>SUM(D23,D24,D54,D57,D61,D62,D67)</f>
        <v>15891783</v>
      </c>
      <c r="E22" s="71">
        <f>SUM(E23,E24,E54,E57,E61,E62,E67)</f>
        <v>9259000</v>
      </c>
      <c r="F22" s="72">
        <f>SUM(F23,F24,F54,F57,F61,F62,F67)</f>
        <v>6375851</v>
      </c>
      <c r="G22" s="72">
        <f>SUM(G23,G24,G54,G57,G61,G62,G67)</f>
        <v>256932</v>
      </c>
    </row>
    <row r="23" spans="1:8" s="16" customFormat="1" ht="20.25" customHeight="1" x14ac:dyDescent="0.2">
      <c r="A23" s="24"/>
      <c r="B23" s="73" t="s">
        <v>29</v>
      </c>
      <c r="C23" s="74" t="s">
        <v>11</v>
      </c>
      <c r="D23" s="75">
        <f>SUM(E23:G23)</f>
        <v>951000</v>
      </c>
      <c r="E23" s="75">
        <v>951000</v>
      </c>
      <c r="F23" s="76">
        <v>0</v>
      </c>
      <c r="G23" s="76"/>
    </row>
    <row r="24" spans="1:8" s="1" customFormat="1" ht="17.25" customHeight="1" x14ac:dyDescent="0.25">
      <c r="A24" s="35"/>
      <c r="B24" s="77" t="s">
        <v>30</v>
      </c>
      <c r="C24" s="78"/>
      <c r="D24" s="53">
        <f>SUM(D25,D47:D48,D53,)</f>
        <v>13521932</v>
      </c>
      <c r="E24" s="53">
        <f>SUM(E25,E47:E48,E53,)</f>
        <v>7462000</v>
      </c>
      <c r="F24" s="54">
        <f>SUM(F25,F47:F48,F53)</f>
        <v>5803000</v>
      </c>
      <c r="G24" s="54">
        <f>SUM(G25,G47:G48,G53)</f>
        <v>256932</v>
      </c>
    </row>
    <row r="25" spans="1:8" ht="29.25" x14ac:dyDescent="0.25">
      <c r="A25" s="35"/>
      <c r="B25" s="79" t="s">
        <v>31</v>
      </c>
      <c r="C25" s="74"/>
      <c r="D25" s="80">
        <f t="shared" ref="D25:D65" si="1">SUM(E25:G25)</f>
        <v>9926932</v>
      </c>
      <c r="E25" s="81">
        <f>SUM(E26:E46)</f>
        <v>5217000</v>
      </c>
      <c r="F25" s="82">
        <f>SUM(F26:F46)</f>
        <v>4453000</v>
      </c>
      <c r="G25" s="82">
        <f>SUM(G26:G46)</f>
        <v>256932</v>
      </c>
    </row>
    <row r="26" spans="1:8" x14ac:dyDescent="0.25">
      <c r="A26" s="35"/>
      <c r="B26" s="83" t="s">
        <v>32</v>
      </c>
      <c r="C26" s="74" t="s">
        <v>11</v>
      </c>
      <c r="D26" s="27">
        <f t="shared" si="1"/>
        <v>2905000</v>
      </c>
      <c r="E26" s="84">
        <v>2470000</v>
      </c>
      <c r="F26" s="40">
        <v>435000</v>
      </c>
      <c r="G26" s="40"/>
    </row>
    <row r="27" spans="1:8" x14ac:dyDescent="0.25">
      <c r="A27" s="35"/>
      <c r="B27" s="83" t="s">
        <v>33</v>
      </c>
      <c r="C27" s="74" t="s">
        <v>11</v>
      </c>
      <c r="D27" s="56">
        <f t="shared" si="1"/>
        <v>1405000</v>
      </c>
      <c r="E27" s="39">
        <f>350000+55000</f>
        <v>405000</v>
      </c>
      <c r="F27" s="40">
        <v>1000000</v>
      </c>
      <c r="G27" s="40"/>
    </row>
    <row r="28" spans="1:8" x14ac:dyDescent="0.25">
      <c r="A28" s="35"/>
      <c r="B28" s="83" t="s">
        <v>34</v>
      </c>
      <c r="C28" s="74" t="s">
        <v>11</v>
      </c>
      <c r="D28" s="56">
        <f t="shared" si="1"/>
        <v>650000</v>
      </c>
      <c r="E28" s="39">
        <v>195000</v>
      </c>
      <c r="F28" s="40">
        <v>455000</v>
      </c>
      <c r="G28" s="40"/>
    </row>
    <row r="29" spans="1:8" ht="15.75" customHeight="1" x14ac:dyDescent="0.25">
      <c r="A29" s="35"/>
      <c r="B29" s="83" t="s">
        <v>35</v>
      </c>
      <c r="C29" s="74" t="s">
        <v>11</v>
      </c>
      <c r="D29" s="56">
        <f t="shared" si="1"/>
        <v>629000</v>
      </c>
      <c r="E29" s="39">
        <v>0</v>
      </c>
      <c r="F29" s="40">
        <v>629000</v>
      </c>
      <c r="G29" s="40"/>
    </row>
    <row r="30" spans="1:8" ht="15.75" customHeight="1" x14ac:dyDescent="0.25">
      <c r="A30" s="35"/>
      <c r="B30" s="83" t="s">
        <v>36</v>
      </c>
      <c r="C30" s="74" t="s">
        <v>11</v>
      </c>
      <c r="D30" s="56">
        <f t="shared" si="1"/>
        <v>590000</v>
      </c>
      <c r="E30" s="39">
        <v>177000</v>
      </c>
      <c r="F30" s="40">
        <v>413000</v>
      </c>
      <c r="G30" s="40"/>
    </row>
    <row r="31" spans="1:8" x14ac:dyDescent="0.25">
      <c r="A31" s="35"/>
      <c r="B31" s="83" t="s">
        <v>37</v>
      </c>
      <c r="C31" s="74" t="s">
        <v>11</v>
      </c>
      <c r="D31" s="56">
        <f t="shared" si="1"/>
        <v>750000</v>
      </c>
      <c r="E31" s="39">
        <v>750000</v>
      </c>
      <c r="F31" s="40">
        <v>0</v>
      </c>
      <c r="G31" s="40"/>
    </row>
    <row r="32" spans="1:8" x14ac:dyDescent="0.25">
      <c r="A32" s="35"/>
      <c r="B32" s="83" t="s">
        <v>38</v>
      </c>
      <c r="C32" s="74" t="s">
        <v>11</v>
      </c>
      <c r="D32" s="56">
        <f t="shared" si="1"/>
        <v>318000</v>
      </c>
      <c r="E32" s="39">
        <v>0</v>
      </c>
      <c r="F32" s="40">
        <v>318000</v>
      </c>
      <c r="G32" s="40"/>
    </row>
    <row r="33" spans="1:8" x14ac:dyDescent="0.25">
      <c r="A33" s="35"/>
      <c r="B33" s="83" t="s">
        <v>39</v>
      </c>
      <c r="C33" s="74" t="s">
        <v>11</v>
      </c>
      <c r="D33" s="56">
        <f t="shared" si="1"/>
        <v>293300</v>
      </c>
      <c r="E33" s="39">
        <v>0</v>
      </c>
      <c r="F33" s="40">
        <v>293300</v>
      </c>
      <c r="G33" s="40"/>
    </row>
    <row r="34" spans="1:8" ht="30" x14ac:dyDescent="0.25">
      <c r="A34" s="35"/>
      <c r="B34" s="83" t="s">
        <v>40</v>
      </c>
      <c r="C34" s="74" t="s">
        <v>11</v>
      </c>
      <c r="D34" s="56">
        <f t="shared" si="1"/>
        <v>201400</v>
      </c>
      <c r="E34" s="39">
        <v>0</v>
      </c>
      <c r="F34" s="40">
        <v>201400</v>
      </c>
      <c r="G34" s="40"/>
    </row>
    <row r="35" spans="1:8" x14ac:dyDescent="0.25">
      <c r="A35" s="35"/>
      <c r="B35" s="83" t="s">
        <v>41</v>
      </c>
      <c r="C35" s="74" t="s">
        <v>11</v>
      </c>
      <c r="D35" s="56">
        <f t="shared" si="1"/>
        <v>250000</v>
      </c>
      <c r="E35" s="39">
        <v>250000</v>
      </c>
      <c r="F35" s="40">
        <v>0</v>
      </c>
      <c r="G35" s="40"/>
    </row>
    <row r="36" spans="1:8" s="1" customFormat="1" x14ac:dyDescent="0.25">
      <c r="A36" s="35"/>
      <c r="B36" s="83" t="s">
        <v>42</v>
      </c>
      <c r="C36" s="74" t="s">
        <v>11</v>
      </c>
      <c r="D36" s="56">
        <f t="shared" si="1"/>
        <v>160600</v>
      </c>
      <c r="E36" s="39">
        <v>0</v>
      </c>
      <c r="F36" s="40">
        <v>160600</v>
      </c>
      <c r="G36" s="40"/>
    </row>
    <row r="37" spans="1:8" s="1" customFormat="1" x14ac:dyDescent="0.25">
      <c r="A37" s="35"/>
      <c r="B37" s="83" t="s">
        <v>43</v>
      </c>
      <c r="C37" s="74" t="s">
        <v>11</v>
      </c>
      <c r="D37" s="56">
        <f t="shared" si="1"/>
        <v>163000</v>
      </c>
      <c r="E37" s="39">
        <v>0</v>
      </c>
      <c r="F37" s="40">
        <v>163000</v>
      </c>
      <c r="G37" s="40"/>
    </row>
    <row r="38" spans="1:8" s="1" customFormat="1" x14ac:dyDescent="0.25">
      <c r="A38" s="35"/>
      <c r="B38" s="83" t="s">
        <v>44</v>
      </c>
      <c r="C38" s="74" t="s">
        <v>11</v>
      </c>
      <c r="D38" s="56">
        <f t="shared" si="1"/>
        <v>119000</v>
      </c>
      <c r="E38" s="39">
        <v>0</v>
      </c>
      <c r="F38" s="40">
        <v>119000</v>
      </c>
      <c r="G38" s="40"/>
    </row>
    <row r="39" spans="1:8" s="1" customFormat="1" x14ac:dyDescent="0.25">
      <c r="A39" s="35"/>
      <c r="B39" s="83" t="s">
        <v>45</v>
      </c>
      <c r="C39" s="74" t="s">
        <v>11</v>
      </c>
      <c r="D39" s="56">
        <f t="shared" si="1"/>
        <v>107700</v>
      </c>
      <c r="E39" s="39">
        <v>0</v>
      </c>
      <c r="F39" s="40">
        <v>107700</v>
      </c>
      <c r="G39" s="40"/>
    </row>
    <row r="40" spans="1:8" s="1" customFormat="1" x14ac:dyDescent="0.25">
      <c r="A40" s="35"/>
      <c r="B40" s="83" t="s">
        <v>46</v>
      </c>
      <c r="C40" s="74" t="s">
        <v>11</v>
      </c>
      <c r="D40" s="56">
        <f t="shared" si="1"/>
        <v>58000</v>
      </c>
      <c r="E40" s="39">
        <v>0</v>
      </c>
      <c r="F40" s="40">
        <v>58000</v>
      </c>
      <c r="G40" s="40"/>
    </row>
    <row r="41" spans="1:8" s="1" customFormat="1" x14ac:dyDescent="0.25">
      <c r="A41" s="35"/>
      <c r="B41" s="83" t="s">
        <v>47</v>
      </c>
      <c r="C41" s="74" t="s">
        <v>11</v>
      </c>
      <c r="D41" s="56">
        <f t="shared" si="1"/>
        <v>100000</v>
      </c>
      <c r="E41" s="39">
        <v>0</v>
      </c>
      <c r="F41" s="40">
        <v>100000</v>
      </c>
      <c r="G41" s="40"/>
    </row>
    <row r="42" spans="1:8" s="1" customFormat="1" ht="30" x14ac:dyDescent="0.25">
      <c r="A42" s="35"/>
      <c r="B42" s="85" t="s">
        <v>48</v>
      </c>
      <c r="C42" s="74" t="s">
        <v>13</v>
      </c>
      <c r="D42" s="27">
        <f t="shared" si="1"/>
        <v>520000</v>
      </c>
      <c r="E42" s="86">
        <v>520000</v>
      </c>
      <c r="F42" s="87">
        <v>0</v>
      </c>
      <c r="G42" s="87"/>
    </row>
    <row r="43" spans="1:8" s="1" customFormat="1" ht="30" x14ac:dyDescent="0.25">
      <c r="A43" s="35"/>
      <c r="B43" s="85" t="s">
        <v>49</v>
      </c>
      <c r="C43" s="74" t="s">
        <v>11</v>
      </c>
      <c r="D43" s="27">
        <f t="shared" si="1"/>
        <v>50000</v>
      </c>
      <c r="E43" s="84">
        <v>50000</v>
      </c>
      <c r="F43" s="88">
        <v>0</v>
      </c>
      <c r="G43" s="88"/>
    </row>
    <row r="44" spans="1:8" s="1" customFormat="1" x14ac:dyDescent="0.25">
      <c r="A44" s="35"/>
      <c r="B44" s="85" t="s">
        <v>50</v>
      </c>
      <c r="C44" s="74" t="s">
        <v>11</v>
      </c>
      <c r="D44" s="27">
        <f t="shared" si="1"/>
        <v>150000</v>
      </c>
      <c r="E44" s="84">
        <v>150000</v>
      </c>
      <c r="F44" s="40">
        <v>0</v>
      </c>
      <c r="G44" s="40"/>
    </row>
    <row r="45" spans="1:8" s="1" customFormat="1" x14ac:dyDescent="0.25">
      <c r="A45" s="35"/>
      <c r="B45" s="85" t="s">
        <v>51</v>
      </c>
      <c r="C45" s="74" t="s">
        <v>11</v>
      </c>
      <c r="D45" s="27">
        <f t="shared" si="1"/>
        <v>182300</v>
      </c>
      <c r="E45" s="84">
        <v>0</v>
      </c>
      <c r="F45" s="40">
        <v>0</v>
      </c>
      <c r="G45" s="40">
        <v>182300</v>
      </c>
      <c r="H45" s="1" t="s">
        <v>52</v>
      </c>
    </row>
    <row r="46" spans="1:8" s="1" customFormat="1" x14ac:dyDescent="0.25">
      <c r="A46" s="35"/>
      <c r="B46" s="83" t="s">
        <v>53</v>
      </c>
      <c r="C46" s="89" t="s">
        <v>11</v>
      </c>
      <c r="D46" s="27">
        <f t="shared" si="1"/>
        <v>324632</v>
      </c>
      <c r="E46" s="39">
        <v>250000</v>
      </c>
      <c r="F46" s="40">
        <v>0</v>
      </c>
      <c r="G46" s="40">
        <v>74632</v>
      </c>
      <c r="H46" s="1" t="s">
        <v>54</v>
      </c>
    </row>
    <row r="47" spans="1:8" s="1" customFormat="1" ht="19.5" customHeight="1" x14ac:dyDescent="0.25">
      <c r="A47" s="35"/>
      <c r="B47" s="79" t="s">
        <v>55</v>
      </c>
      <c r="C47" s="89" t="s">
        <v>11</v>
      </c>
      <c r="D47" s="80">
        <f t="shared" si="1"/>
        <v>1195000</v>
      </c>
      <c r="E47" s="81">
        <f>1250000-55000</f>
        <v>1195000</v>
      </c>
      <c r="F47" s="82">
        <v>0</v>
      </c>
      <c r="G47" s="82">
        <v>0</v>
      </c>
    </row>
    <row r="48" spans="1:8" s="1" customFormat="1" x14ac:dyDescent="0.25">
      <c r="A48" s="35"/>
      <c r="B48" s="79" t="s">
        <v>56</v>
      </c>
      <c r="C48" s="89" t="s">
        <v>11</v>
      </c>
      <c r="D48" s="90">
        <f t="shared" si="1"/>
        <v>2400000</v>
      </c>
      <c r="E48" s="91">
        <f>SUM(E49:E52)</f>
        <v>1050000</v>
      </c>
      <c r="F48" s="92">
        <f>SUM(F49:F52)</f>
        <v>1350000</v>
      </c>
      <c r="G48" s="92">
        <f>SUM(G49:G52)</f>
        <v>0</v>
      </c>
    </row>
    <row r="49" spans="1:7" s="1" customFormat="1" ht="19.5" customHeight="1" x14ac:dyDescent="0.25">
      <c r="A49" s="35"/>
      <c r="B49" s="83" t="s">
        <v>57</v>
      </c>
      <c r="C49" s="89"/>
      <c r="D49" s="56">
        <f t="shared" si="1"/>
        <v>1650000</v>
      </c>
      <c r="E49" s="39">
        <v>300000</v>
      </c>
      <c r="F49" s="40">
        <v>1350000</v>
      </c>
      <c r="G49" s="40"/>
    </row>
    <row r="50" spans="1:7" s="1" customFormat="1" ht="17.25" customHeight="1" x14ac:dyDescent="0.25">
      <c r="A50" s="35"/>
      <c r="B50" s="83" t="s">
        <v>58</v>
      </c>
      <c r="C50" s="89"/>
      <c r="D50" s="56">
        <f t="shared" si="1"/>
        <v>750000</v>
      </c>
      <c r="E50" s="93">
        <v>750000</v>
      </c>
      <c r="F50" s="94">
        <v>0</v>
      </c>
      <c r="G50" s="94"/>
    </row>
    <row r="51" spans="1:7" s="1" customFormat="1" ht="17.25" hidden="1" customHeight="1" x14ac:dyDescent="0.25">
      <c r="A51" s="35"/>
      <c r="B51" s="83"/>
      <c r="C51" s="89"/>
      <c r="D51" s="56">
        <f t="shared" si="1"/>
        <v>0</v>
      </c>
      <c r="E51" s="93"/>
      <c r="F51" s="94">
        <v>0</v>
      </c>
      <c r="G51" s="94">
        <v>0</v>
      </c>
    </row>
    <row r="52" spans="1:7" s="1" customFormat="1" hidden="1" x14ac:dyDescent="0.25">
      <c r="A52" s="35"/>
      <c r="B52" s="83" t="s">
        <v>59</v>
      </c>
      <c r="C52" s="89"/>
      <c r="D52" s="56">
        <f t="shared" si="1"/>
        <v>0</v>
      </c>
      <c r="E52" s="93"/>
      <c r="F52" s="94">
        <v>0</v>
      </c>
      <c r="G52" s="94">
        <v>0</v>
      </c>
    </row>
    <row r="53" spans="1:7" hidden="1" x14ac:dyDescent="0.25">
      <c r="A53" s="35"/>
      <c r="B53" s="95" t="s">
        <v>60</v>
      </c>
      <c r="C53" s="89" t="s">
        <v>11</v>
      </c>
      <c r="D53" s="56">
        <f t="shared" si="1"/>
        <v>0</v>
      </c>
      <c r="E53" s="96"/>
      <c r="F53" s="92"/>
      <c r="G53" s="92"/>
    </row>
    <row r="54" spans="1:7" s="103" customFormat="1" x14ac:dyDescent="0.25">
      <c r="A54" s="97"/>
      <c r="B54" s="98" t="s">
        <v>61</v>
      </c>
      <c r="C54" s="99" t="s">
        <v>11</v>
      </c>
      <c r="D54" s="100">
        <f t="shared" si="1"/>
        <v>25000</v>
      </c>
      <c r="E54" s="101">
        <f>SUM(E55:E56)</f>
        <v>25000</v>
      </c>
      <c r="F54" s="102">
        <f>SUM(F55:F56)</f>
        <v>0</v>
      </c>
      <c r="G54" s="102">
        <f>SUM(G55:G56)</f>
        <v>0</v>
      </c>
    </row>
    <row r="55" spans="1:7" s="105" customFormat="1" hidden="1" x14ac:dyDescent="0.25">
      <c r="A55" s="104"/>
      <c r="B55" s="83"/>
      <c r="C55" s="89"/>
      <c r="D55" s="56">
        <f t="shared" si="1"/>
        <v>0</v>
      </c>
      <c r="E55" s="93"/>
      <c r="F55" s="94"/>
      <c r="G55" s="94"/>
    </row>
    <row r="56" spans="1:7" s="105" customFormat="1" x14ac:dyDescent="0.25">
      <c r="A56" s="104"/>
      <c r="B56" s="83" t="s">
        <v>62</v>
      </c>
      <c r="C56" s="89"/>
      <c r="D56" s="56">
        <f t="shared" si="1"/>
        <v>25000</v>
      </c>
      <c r="E56" s="93">
        <v>25000</v>
      </c>
      <c r="F56" s="94">
        <v>0</v>
      </c>
      <c r="G56" s="94"/>
    </row>
    <row r="57" spans="1:7" s="105" customFormat="1" x14ac:dyDescent="0.25">
      <c r="A57" s="104"/>
      <c r="B57" s="106" t="s">
        <v>63</v>
      </c>
      <c r="C57" s="99" t="s">
        <v>11</v>
      </c>
      <c r="D57" s="107">
        <f t="shared" si="1"/>
        <v>286000</v>
      </c>
      <c r="E57" s="108">
        <f>SUM(E58:E60)</f>
        <v>286000</v>
      </c>
      <c r="F57" s="109">
        <f>SUM(F58:F60)</f>
        <v>0</v>
      </c>
      <c r="G57" s="109">
        <f>SUM(G58:G60)</f>
        <v>0</v>
      </c>
    </row>
    <row r="58" spans="1:7" s="105" customFormat="1" x14ac:dyDescent="0.25">
      <c r="A58" s="104"/>
      <c r="B58" s="83" t="s">
        <v>64</v>
      </c>
      <c r="C58" s="89"/>
      <c r="D58" s="27">
        <f t="shared" si="1"/>
        <v>176000</v>
      </c>
      <c r="E58" s="84">
        <v>176000</v>
      </c>
      <c r="F58" s="88">
        <v>0</v>
      </c>
      <c r="G58" s="88"/>
    </row>
    <row r="59" spans="1:7" s="105" customFormat="1" x14ac:dyDescent="0.25">
      <c r="A59" s="104"/>
      <c r="B59" s="83" t="s">
        <v>65</v>
      </c>
      <c r="C59" s="89"/>
      <c r="D59" s="27">
        <f t="shared" si="1"/>
        <v>60000</v>
      </c>
      <c r="E59" s="84">
        <v>60000</v>
      </c>
      <c r="F59" s="88">
        <v>0</v>
      </c>
      <c r="G59" s="88"/>
    </row>
    <row r="60" spans="1:7" s="105" customFormat="1" x14ac:dyDescent="0.25">
      <c r="A60" s="104"/>
      <c r="B60" s="110" t="s">
        <v>66</v>
      </c>
      <c r="C60" s="111"/>
      <c r="D60" s="112">
        <f t="shared" si="1"/>
        <v>50000</v>
      </c>
      <c r="E60" s="113">
        <v>50000</v>
      </c>
      <c r="F60" s="114">
        <v>0</v>
      </c>
      <c r="G60" s="114"/>
    </row>
    <row r="61" spans="1:7" s="105" customFormat="1" hidden="1" x14ac:dyDescent="0.25">
      <c r="A61" s="104"/>
      <c r="B61" s="115" t="s">
        <v>67</v>
      </c>
      <c r="C61" s="74" t="s">
        <v>11</v>
      </c>
      <c r="D61" s="116">
        <f t="shared" si="1"/>
        <v>0</v>
      </c>
      <c r="E61" s="117"/>
      <c r="F61" s="118">
        <v>0</v>
      </c>
      <c r="G61" s="118">
        <v>0</v>
      </c>
    </row>
    <row r="62" spans="1:7" s="103" customFormat="1" x14ac:dyDescent="0.25">
      <c r="A62" s="97"/>
      <c r="B62" s="115" t="s">
        <v>68</v>
      </c>
      <c r="C62" s="99" t="s">
        <v>13</v>
      </c>
      <c r="D62" s="116">
        <f t="shared" si="1"/>
        <v>75000</v>
      </c>
      <c r="E62" s="119">
        <f>SUM(E63:E65)</f>
        <v>75000</v>
      </c>
      <c r="F62" s="109">
        <f>SUM(F63:F65)</f>
        <v>0</v>
      </c>
      <c r="G62" s="109">
        <f>SUM(G63:G65)</f>
        <v>0</v>
      </c>
    </row>
    <row r="63" spans="1:7" s="120" customFormat="1" ht="33.75" customHeight="1" x14ac:dyDescent="0.25">
      <c r="A63" s="104"/>
      <c r="B63" s="85" t="s">
        <v>69</v>
      </c>
      <c r="C63" s="74"/>
      <c r="D63" s="27">
        <f t="shared" si="1"/>
        <v>75000</v>
      </c>
      <c r="E63" s="84">
        <v>75000</v>
      </c>
      <c r="F63" s="88">
        <v>0</v>
      </c>
      <c r="G63" s="88"/>
    </row>
    <row r="64" spans="1:7" s="120" customFormat="1" hidden="1" x14ac:dyDescent="0.25">
      <c r="A64" s="104"/>
      <c r="B64" s="85" t="s">
        <v>70</v>
      </c>
      <c r="C64" s="74"/>
      <c r="D64" s="27">
        <f t="shared" si="1"/>
        <v>0</v>
      </c>
      <c r="E64" s="84"/>
      <c r="F64" s="94"/>
      <c r="G64" s="94"/>
    </row>
    <row r="65" spans="1:7" s="120" customFormat="1" ht="30" hidden="1" x14ac:dyDescent="0.25">
      <c r="A65" s="104"/>
      <c r="B65" s="110" t="s">
        <v>71</v>
      </c>
      <c r="C65" s="111"/>
      <c r="D65" s="112">
        <f t="shared" si="1"/>
        <v>0</v>
      </c>
      <c r="E65" s="113"/>
      <c r="F65" s="114"/>
      <c r="G65" s="114"/>
    </row>
    <row r="66" spans="1:7" s="120" customFormat="1" hidden="1" x14ac:dyDescent="0.25">
      <c r="A66" s="104"/>
      <c r="F66" s="121"/>
      <c r="G66" s="121"/>
    </row>
    <row r="67" spans="1:7" s="126" customFormat="1" x14ac:dyDescent="0.25">
      <c r="A67" s="122"/>
      <c r="B67" s="98" t="s">
        <v>72</v>
      </c>
      <c r="C67" s="99"/>
      <c r="D67" s="123">
        <f t="shared" ref="D67:D73" si="2">SUM(E67:G67)</f>
        <v>1032851</v>
      </c>
      <c r="E67" s="124">
        <f>SUM(E68:E73)</f>
        <v>460000</v>
      </c>
      <c r="F67" s="125">
        <f>SUM(F68:F73)</f>
        <v>572851</v>
      </c>
      <c r="G67" s="125">
        <f>SUM(G68:G73)</f>
        <v>0</v>
      </c>
    </row>
    <row r="68" spans="1:7" ht="27" customHeight="1" x14ac:dyDescent="0.25">
      <c r="A68" s="35"/>
      <c r="B68" s="83" t="s">
        <v>73</v>
      </c>
      <c r="C68" s="74" t="s">
        <v>13</v>
      </c>
      <c r="D68" s="127">
        <f t="shared" si="2"/>
        <v>572851</v>
      </c>
      <c r="E68" s="128">
        <v>0</v>
      </c>
      <c r="F68" s="129">
        <v>572851</v>
      </c>
      <c r="G68" s="129"/>
    </row>
    <row r="69" spans="1:7" x14ac:dyDescent="0.25">
      <c r="A69" s="35"/>
      <c r="B69" s="85" t="s">
        <v>74</v>
      </c>
      <c r="C69" s="74" t="s">
        <v>11</v>
      </c>
      <c r="D69" s="27">
        <f t="shared" si="2"/>
        <v>60000</v>
      </c>
      <c r="E69" s="84">
        <v>60000</v>
      </c>
      <c r="F69" s="88">
        <v>0</v>
      </c>
      <c r="G69" s="88"/>
    </row>
    <row r="70" spans="1:7" x14ac:dyDescent="0.25">
      <c r="A70" s="35"/>
      <c r="B70" s="83" t="s">
        <v>75</v>
      </c>
      <c r="C70" s="89" t="s">
        <v>11</v>
      </c>
      <c r="D70" s="56">
        <f t="shared" si="2"/>
        <v>300000</v>
      </c>
      <c r="E70" s="39">
        <v>300000</v>
      </c>
      <c r="F70" s="40">
        <v>0</v>
      </c>
      <c r="G70" s="40"/>
    </row>
    <row r="71" spans="1:7" x14ac:dyDescent="0.25">
      <c r="A71" s="35"/>
      <c r="B71" s="83" t="s">
        <v>76</v>
      </c>
      <c r="C71" s="89" t="s">
        <v>11</v>
      </c>
      <c r="D71" s="56">
        <f t="shared" si="2"/>
        <v>50000</v>
      </c>
      <c r="E71" s="39">
        <v>50000</v>
      </c>
      <c r="F71" s="40">
        <v>0</v>
      </c>
      <c r="G71" s="40"/>
    </row>
    <row r="72" spans="1:7" x14ac:dyDescent="0.25">
      <c r="A72" s="35"/>
      <c r="B72" s="83" t="s">
        <v>77</v>
      </c>
      <c r="C72" s="89" t="s">
        <v>11</v>
      </c>
      <c r="D72" s="56">
        <f t="shared" si="2"/>
        <v>30000</v>
      </c>
      <c r="E72" s="39">
        <v>30000</v>
      </c>
      <c r="F72" s="40">
        <v>0</v>
      </c>
      <c r="G72" s="40"/>
    </row>
    <row r="73" spans="1:7" x14ac:dyDescent="0.25">
      <c r="A73" s="130"/>
      <c r="B73" s="83" t="s">
        <v>78</v>
      </c>
      <c r="C73" s="131" t="s">
        <v>11</v>
      </c>
      <c r="D73" s="43">
        <f t="shared" si="2"/>
        <v>20000</v>
      </c>
      <c r="E73" s="132">
        <v>20000</v>
      </c>
      <c r="F73" s="133">
        <v>0</v>
      </c>
      <c r="G73" s="133"/>
    </row>
    <row r="74" spans="1:7" s="134" customFormat="1" x14ac:dyDescent="0.2">
      <c r="A74" s="9"/>
      <c r="B74" s="31" t="s">
        <v>79</v>
      </c>
      <c r="C74" s="32"/>
      <c r="D74" s="49">
        <f>SUM(D75,D76,D79)</f>
        <v>630000</v>
      </c>
      <c r="E74" s="49">
        <f t="shared" ref="E74:G74" si="3">SUM(E75,E76,E79)</f>
        <v>630000</v>
      </c>
      <c r="F74" s="50">
        <f t="shared" si="3"/>
        <v>0</v>
      </c>
      <c r="G74" s="50">
        <f t="shared" si="3"/>
        <v>0</v>
      </c>
    </row>
    <row r="75" spans="1:7" s="134" customFormat="1" ht="30" hidden="1" x14ac:dyDescent="0.2">
      <c r="A75" s="24"/>
      <c r="B75" s="135" t="s">
        <v>80</v>
      </c>
      <c r="C75" s="26" t="s">
        <v>11</v>
      </c>
      <c r="D75" s="136">
        <f>SUM(E75:G75)</f>
        <v>0</v>
      </c>
      <c r="E75" s="75"/>
      <c r="F75" s="76"/>
      <c r="G75" s="76"/>
    </row>
    <row r="76" spans="1:7" s="134" customFormat="1" ht="17.25" customHeight="1" x14ac:dyDescent="0.2">
      <c r="A76" s="24"/>
      <c r="B76" s="137" t="s">
        <v>81</v>
      </c>
      <c r="C76" s="26"/>
      <c r="D76" s="138">
        <f>SUM(D77:D78)</f>
        <v>15000</v>
      </c>
      <c r="E76" s="138">
        <f t="shared" ref="E76:G76" si="4">SUM(E77:E78)</f>
        <v>15000</v>
      </c>
      <c r="F76" s="139">
        <f t="shared" si="4"/>
        <v>0</v>
      </c>
      <c r="G76" s="139">
        <f t="shared" si="4"/>
        <v>0</v>
      </c>
    </row>
    <row r="77" spans="1:7" s="134" customFormat="1" hidden="1" x14ac:dyDescent="0.2">
      <c r="A77" s="24"/>
      <c r="B77" s="140" t="s">
        <v>82</v>
      </c>
      <c r="C77" s="26" t="s">
        <v>11</v>
      </c>
      <c r="D77" s="27">
        <f t="shared" ref="D77:D108" si="5">SUM(E77:G77)</f>
        <v>0</v>
      </c>
      <c r="E77" s="128"/>
      <c r="F77" s="141"/>
      <c r="G77" s="141"/>
    </row>
    <row r="78" spans="1:7" s="146" customFormat="1" ht="18" customHeight="1" x14ac:dyDescent="0.2">
      <c r="A78" s="142"/>
      <c r="B78" s="143" t="s">
        <v>83</v>
      </c>
      <c r="C78" s="144" t="s">
        <v>13</v>
      </c>
      <c r="D78" s="27">
        <f t="shared" si="5"/>
        <v>15000</v>
      </c>
      <c r="E78" s="113">
        <v>15000</v>
      </c>
      <c r="F78" s="145">
        <v>0</v>
      </c>
      <c r="G78" s="145">
        <v>0</v>
      </c>
    </row>
    <row r="79" spans="1:7" s="1" customFormat="1" ht="17.25" customHeight="1" x14ac:dyDescent="0.25">
      <c r="A79" s="35"/>
      <c r="B79" s="147" t="s">
        <v>84</v>
      </c>
      <c r="C79" s="148" t="s">
        <v>11</v>
      </c>
      <c r="D79" s="53">
        <f t="shared" si="5"/>
        <v>615000</v>
      </c>
      <c r="E79" s="53">
        <f>SUM(E80:E87)</f>
        <v>615000</v>
      </c>
      <c r="F79" s="54">
        <f>SUM(F80:F87)</f>
        <v>0</v>
      </c>
      <c r="G79" s="54">
        <f>SUM(G80:G87)</f>
        <v>0</v>
      </c>
    </row>
    <row r="80" spans="1:7" x14ac:dyDescent="0.25">
      <c r="A80" s="35"/>
      <c r="B80" s="149" t="s">
        <v>85</v>
      </c>
      <c r="C80" s="37"/>
      <c r="D80" s="27">
        <f t="shared" si="5"/>
        <v>250000</v>
      </c>
      <c r="E80" s="84">
        <v>250000</v>
      </c>
      <c r="F80" s="88">
        <v>0</v>
      </c>
      <c r="G80" s="88"/>
    </row>
    <row r="81" spans="1:8" x14ac:dyDescent="0.25">
      <c r="A81" s="35"/>
      <c r="B81" s="149" t="s">
        <v>86</v>
      </c>
      <c r="C81" s="26"/>
      <c r="D81" s="27">
        <f t="shared" si="5"/>
        <v>150000</v>
      </c>
      <c r="E81" s="84">
        <v>150000</v>
      </c>
      <c r="F81" s="88">
        <v>0</v>
      </c>
      <c r="G81" s="88"/>
    </row>
    <row r="82" spans="1:8" x14ac:dyDescent="0.25">
      <c r="A82" s="35"/>
      <c r="B82" s="55" t="s">
        <v>87</v>
      </c>
      <c r="C82" s="37"/>
      <c r="D82" s="27">
        <f t="shared" si="5"/>
        <v>50000</v>
      </c>
      <c r="E82" s="84">
        <v>50000</v>
      </c>
      <c r="F82" s="94">
        <v>0</v>
      </c>
      <c r="G82" s="94"/>
    </row>
    <row r="83" spans="1:8" ht="45" x14ac:dyDescent="0.25">
      <c r="A83" s="35"/>
      <c r="B83" s="55" t="s">
        <v>88</v>
      </c>
      <c r="C83" s="26"/>
      <c r="D83" s="27">
        <f t="shared" si="5"/>
        <v>60000</v>
      </c>
      <c r="E83" s="84">
        <v>60000</v>
      </c>
      <c r="F83" s="88">
        <v>0</v>
      </c>
      <c r="G83" s="88"/>
    </row>
    <row r="84" spans="1:8" x14ac:dyDescent="0.25">
      <c r="A84" s="35"/>
      <c r="B84" s="55" t="s">
        <v>89</v>
      </c>
      <c r="C84" s="37"/>
      <c r="D84" s="27">
        <f t="shared" si="5"/>
        <v>45000</v>
      </c>
      <c r="E84" s="84">
        <v>45000</v>
      </c>
      <c r="F84" s="40">
        <v>0</v>
      </c>
      <c r="G84" s="40"/>
    </row>
    <row r="85" spans="1:8" x14ac:dyDescent="0.25">
      <c r="A85" s="35"/>
      <c r="B85" s="55" t="s">
        <v>90</v>
      </c>
      <c r="C85" s="26"/>
      <c r="D85" s="27">
        <f t="shared" si="5"/>
        <v>30000</v>
      </c>
      <c r="E85" s="84">
        <v>30000</v>
      </c>
      <c r="F85" s="40">
        <v>0</v>
      </c>
      <c r="G85" s="40"/>
    </row>
    <row r="86" spans="1:8" s="1" customFormat="1" x14ac:dyDescent="0.25">
      <c r="A86" s="35"/>
      <c r="B86" s="55" t="s">
        <v>53</v>
      </c>
      <c r="C86" s="26"/>
      <c r="D86" s="27">
        <f t="shared" si="5"/>
        <v>30000</v>
      </c>
      <c r="E86" s="84">
        <v>30000</v>
      </c>
      <c r="F86" s="40">
        <v>0</v>
      </c>
      <c r="G86" s="40"/>
    </row>
    <row r="87" spans="1:8" s="1" customFormat="1" hidden="1" x14ac:dyDescent="0.25">
      <c r="A87" s="35"/>
      <c r="B87" s="150" t="s">
        <v>91</v>
      </c>
      <c r="C87" s="37" t="s">
        <v>11</v>
      </c>
      <c r="D87" s="27">
        <f t="shared" si="5"/>
        <v>0</v>
      </c>
      <c r="E87" s="151"/>
      <c r="F87" s="40"/>
      <c r="G87" s="40"/>
    </row>
    <row r="88" spans="1:8" s="134" customFormat="1" ht="21" customHeight="1" x14ac:dyDescent="0.2">
      <c r="A88" s="9"/>
      <c r="B88" s="31" t="s">
        <v>92</v>
      </c>
      <c r="C88" s="32"/>
      <c r="D88" s="63">
        <f t="shared" si="5"/>
        <v>3567705</v>
      </c>
      <c r="E88" s="49">
        <f>SUM(E89,E93,E95,E111)</f>
        <v>2012000</v>
      </c>
      <c r="F88" s="50">
        <f>SUM(F89,F95,F111)</f>
        <v>1227585</v>
      </c>
      <c r="G88" s="50">
        <f>SUM(G89,G95,G111)</f>
        <v>328120</v>
      </c>
    </row>
    <row r="89" spans="1:8" s="1" customFormat="1" ht="17.25" customHeight="1" x14ac:dyDescent="0.25">
      <c r="A89" s="35"/>
      <c r="B89" s="98" t="s">
        <v>93</v>
      </c>
      <c r="C89" s="89" t="s">
        <v>11</v>
      </c>
      <c r="D89" s="123">
        <f t="shared" si="5"/>
        <v>635000</v>
      </c>
      <c r="E89" s="124">
        <f>SUM(E90:E92)</f>
        <v>635000</v>
      </c>
      <c r="F89" s="125">
        <f>SUM(F90:F92)</f>
        <v>0</v>
      </c>
      <c r="G89" s="125">
        <f>SUM(G90:G92)</f>
        <v>0</v>
      </c>
    </row>
    <row r="90" spans="1:8" s="1" customFormat="1" x14ac:dyDescent="0.25">
      <c r="A90" s="35"/>
      <c r="B90" s="83" t="s">
        <v>94</v>
      </c>
      <c r="C90" s="89"/>
      <c r="D90" s="27">
        <f t="shared" si="5"/>
        <v>250000</v>
      </c>
      <c r="E90" s="84">
        <v>250000</v>
      </c>
      <c r="F90" s="40">
        <v>0</v>
      </c>
      <c r="G90" s="40"/>
    </row>
    <row r="91" spans="1:8" s="1" customFormat="1" x14ac:dyDescent="0.25">
      <c r="A91" s="35"/>
      <c r="B91" s="83" t="s">
        <v>95</v>
      </c>
      <c r="C91" s="89"/>
      <c r="D91" s="27">
        <f t="shared" si="5"/>
        <v>150000</v>
      </c>
      <c r="E91" s="84">
        <v>150000</v>
      </c>
      <c r="F91" s="40">
        <v>0</v>
      </c>
      <c r="G91" s="40"/>
    </row>
    <row r="92" spans="1:8" s="1" customFormat="1" x14ac:dyDescent="0.25">
      <c r="A92" s="35"/>
      <c r="B92" s="83" t="s">
        <v>96</v>
      </c>
      <c r="C92" s="74"/>
      <c r="D92" s="27">
        <f t="shared" si="5"/>
        <v>235000</v>
      </c>
      <c r="E92" s="84">
        <f>85000+150000</f>
        <v>235000</v>
      </c>
      <c r="F92" s="88">
        <v>0</v>
      </c>
      <c r="G92" s="88"/>
    </row>
    <row r="93" spans="1:8" s="1" customFormat="1" hidden="1" x14ac:dyDescent="0.25">
      <c r="A93" s="35"/>
      <c r="B93" s="152" t="s">
        <v>97</v>
      </c>
      <c r="C93" s="78"/>
      <c r="D93" s="153">
        <f t="shared" si="5"/>
        <v>0</v>
      </c>
      <c r="E93" s="154">
        <f>SUM(E94)</f>
        <v>0</v>
      </c>
      <c r="F93" s="155"/>
      <c r="G93" s="155"/>
    </row>
    <row r="94" spans="1:8" s="1" customFormat="1" ht="30" hidden="1" x14ac:dyDescent="0.25">
      <c r="A94" s="35"/>
      <c r="B94" s="156" t="s">
        <v>98</v>
      </c>
      <c r="C94" s="89" t="s">
        <v>11</v>
      </c>
      <c r="D94" s="157">
        <f t="shared" si="5"/>
        <v>0</v>
      </c>
      <c r="E94" s="39"/>
      <c r="F94" s="158"/>
      <c r="G94" s="158"/>
    </row>
    <row r="95" spans="1:8" s="1" customFormat="1" ht="17.25" customHeight="1" x14ac:dyDescent="0.25">
      <c r="A95" s="35"/>
      <c r="B95" s="152" t="s">
        <v>99</v>
      </c>
      <c r="C95" s="159" t="s">
        <v>11</v>
      </c>
      <c r="D95" s="107">
        <f t="shared" si="5"/>
        <v>2688705</v>
      </c>
      <c r="E95" s="53">
        <f>SUM(E96:E110)</f>
        <v>1283000</v>
      </c>
      <c r="F95" s="54">
        <f>SUM(F96:F110)</f>
        <v>1077585</v>
      </c>
      <c r="G95" s="54">
        <f>SUM(G96:G110)</f>
        <v>328120</v>
      </c>
    </row>
    <row r="96" spans="1:8" s="1" customFormat="1" ht="30" x14ac:dyDescent="0.25">
      <c r="A96" s="35"/>
      <c r="B96" s="83" t="s">
        <v>100</v>
      </c>
      <c r="C96" s="89"/>
      <c r="D96" s="27">
        <f t="shared" si="5"/>
        <v>1583100</v>
      </c>
      <c r="E96" s="84">
        <v>605000</v>
      </c>
      <c r="F96" s="88">
        <v>700000</v>
      </c>
      <c r="G96" s="88">
        <v>278100</v>
      </c>
      <c r="H96" s="160" t="s">
        <v>101</v>
      </c>
    </row>
    <row r="97" spans="1:8" s="1" customFormat="1" ht="30" x14ac:dyDescent="0.25">
      <c r="A97" s="35"/>
      <c r="B97" s="83" t="s">
        <v>102</v>
      </c>
      <c r="C97" s="89"/>
      <c r="D97" s="27">
        <f t="shared" si="5"/>
        <v>508585</v>
      </c>
      <c r="E97" s="84">
        <v>170000</v>
      </c>
      <c r="F97" s="88">
        <v>338585</v>
      </c>
      <c r="G97" s="88"/>
    </row>
    <row r="98" spans="1:8" s="1" customFormat="1" ht="45" x14ac:dyDescent="0.25">
      <c r="A98" s="35"/>
      <c r="B98" s="85" t="s">
        <v>103</v>
      </c>
      <c r="C98" s="89"/>
      <c r="D98" s="27">
        <f t="shared" si="5"/>
        <v>157840</v>
      </c>
      <c r="E98" s="84">
        <v>140000</v>
      </c>
      <c r="F98" s="88">
        <v>0</v>
      </c>
      <c r="G98" s="88">
        <v>17840</v>
      </c>
      <c r="H98" s="160" t="s">
        <v>104</v>
      </c>
    </row>
    <row r="99" spans="1:8" s="1" customFormat="1" ht="30" x14ac:dyDescent="0.25">
      <c r="A99" s="35"/>
      <c r="B99" s="83" t="s">
        <v>105</v>
      </c>
      <c r="C99" s="89"/>
      <c r="D99" s="27">
        <f t="shared" si="5"/>
        <v>78480</v>
      </c>
      <c r="E99" s="84">
        <v>72000</v>
      </c>
      <c r="F99" s="88">
        <v>0</v>
      </c>
      <c r="G99" s="88">
        <v>6480</v>
      </c>
      <c r="H99" s="160" t="s">
        <v>106</v>
      </c>
    </row>
    <row r="100" spans="1:8" s="1" customFormat="1" x14ac:dyDescent="0.25">
      <c r="A100" s="35"/>
      <c r="B100" s="83" t="s">
        <v>107</v>
      </c>
      <c r="C100" s="89"/>
      <c r="D100" s="27">
        <f t="shared" si="5"/>
        <v>40000</v>
      </c>
      <c r="E100" s="84">
        <v>40000</v>
      </c>
      <c r="F100" s="40">
        <v>0</v>
      </c>
      <c r="G100" s="40"/>
    </row>
    <row r="101" spans="1:8" s="1" customFormat="1" hidden="1" x14ac:dyDescent="0.25">
      <c r="A101" s="35"/>
      <c r="B101" s="85" t="s">
        <v>108</v>
      </c>
      <c r="C101" s="74"/>
      <c r="D101" s="27">
        <f t="shared" si="5"/>
        <v>0</v>
      </c>
      <c r="E101" s="84"/>
      <c r="F101" s="88">
        <v>0</v>
      </c>
      <c r="G101" s="88"/>
    </row>
    <row r="102" spans="1:8" s="1" customFormat="1" x14ac:dyDescent="0.25">
      <c r="A102" s="35"/>
      <c r="B102" s="161" t="s">
        <v>109</v>
      </c>
      <c r="C102" s="89"/>
      <c r="D102" s="27">
        <f t="shared" si="5"/>
        <v>50000</v>
      </c>
      <c r="E102" s="84">
        <v>50000</v>
      </c>
      <c r="F102" s="88">
        <v>0</v>
      </c>
      <c r="G102" s="88"/>
    </row>
    <row r="103" spans="1:8" s="1" customFormat="1" x14ac:dyDescent="0.25">
      <c r="A103" s="35"/>
      <c r="B103" s="85" t="s">
        <v>110</v>
      </c>
      <c r="C103" s="74"/>
      <c r="D103" s="27">
        <f t="shared" si="5"/>
        <v>25000</v>
      </c>
      <c r="E103" s="84">
        <v>7000</v>
      </c>
      <c r="F103" s="88">
        <v>18000</v>
      </c>
      <c r="G103" s="88"/>
    </row>
    <row r="104" spans="1:8" s="1" customFormat="1" x14ac:dyDescent="0.25">
      <c r="A104" s="35"/>
      <c r="B104" s="83" t="s">
        <v>111</v>
      </c>
      <c r="C104" s="89"/>
      <c r="D104" s="27">
        <f t="shared" si="5"/>
        <v>45000</v>
      </c>
      <c r="E104" s="84">
        <v>45000</v>
      </c>
      <c r="F104" s="40">
        <v>0</v>
      </c>
      <c r="G104" s="40"/>
    </row>
    <row r="105" spans="1:8" s="1" customFormat="1" ht="30" x14ac:dyDescent="0.25">
      <c r="A105" s="35"/>
      <c r="B105" s="83" t="s">
        <v>112</v>
      </c>
      <c r="C105" s="89"/>
      <c r="D105" s="27">
        <f t="shared" si="5"/>
        <v>60000</v>
      </c>
      <c r="E105" s="84">
        <v>60000</v>
      </c>
      <c r="F105" s="88">
        <v>0</v>
      </c>
      <c r="G105" s="88"/>
    </row>
    <row r="106" spans="1:8" s="1" customFormat="1" x14ac:dyDescent="0.25">
      <c r="A106" s="35"/>
      <c r="B106" s="83" t="s">
        <v>113</v>
      </c>
      <c r="C106" s="89"/>
      <c r="D106" s="27">
        <f t="shared" si="5"/>
        <v>30000</v>
      </c>
      <c r="E106" s="84">
        <v>9000</v>
      </c>
      <c r="F106" s="40">
        <v>21000</v>
      </c>
      <c r="G106" s="40"/>
    </row>
    <row r="107" spans="1:8" s="1" customFormat="1" ht="30" hidden="1" x14ac:dyDescent="0.25">
      <c r="A107" s="35"/>
      <c r="B107" s="83" t="s">
        <v>114</v>
      </c>
      <c r="C107" s="89"/>
      <c r="D107" s="27">
        <f t="shared" si="5"/>
        <v>0</v>
      </c>
      <c r="E107" s="84"/>
      <c r="F107" s="88">
        <v>0</v>
      </c>
      <c r="G107" s="88"/>
    </row>
    <row r="108" spans="1:8" s="1" customFormat="1" ht="30" x14ac:dyDescent="0.25">
      <c r="A108" s="35"/>
      <c r="B108" s="83" t="s">
        <v>115</v>
      </c>
      <c r="C108" s="89"/>
      <c r="D108" s="27">
        <f t="shared" si="5"/>
        <v>25000</v>
      </c>
      <c r="E108" s="84">
        <v>25000</v>
      </c>
      <c r="F108" s="88">
        <v>0</v>
      </c>
      <c r="G108" s="88"/>
    </row>
    <row r="109" spans="1:8" s="1" customFormat="1" x14ac:dyDescent="0.25">
      <c r="A109" s="35"/>
      <c r="B109" s="83" t="s">
        <v>116</v>
      </c>
      <c r="C109" s="89"/>
      <c r="D109" s="27">
        <f t="shared" ref="D109:D140" si="6">SUM(E109:G109)</f>
        <v>60000</v>
      </c>
      <c r="E109" s="84">
        <f>15000+45000</f>
        <v>60000</v>
      </c>
      <c r="F109" s="40">
        <v>0</v>
      </c>
      <c r="G109" s="40"/>
    </row>
    <row r="110" spans="1:8" s="1" customFormat="1" ht="30" x14ac:dyDescent="0.25">
      <c r="A110" s="35"/>
      <c r="B110" s="83" t="s">
        <v>117</v>
      </c>
      <c r="C110" s="89"/>
      <c r="D110" s="27">
        <f t="shared" si="6"/>
        <v>25700</v>
      </c>
      <c r="E110" s="84">
        <v>0</v>
      </c>
      <c r="F110" s="40">
        <v>0</v>
      </c>
      <c r="G110" s="40">
        <v>25700</v>
      </c>
      <c r="H110" s="160" t="s">
        <v>118</v>
      </c>
    </row>
    <row r="111" spans="1:8" s="1" customFormat="1" x14ac:dyDescent="0.25">
      <c r="A111" s="35"/>
      <c r="B111" s="152" t="s">
        <v>119</v>
      </c>
      <c r="C111" s="159" t="s">
        <v>11</v>
      </c>
      <c r="D111" s="107">
        <f t="shared" si="6"/>
        <v>244000</v>
      </c>
      <c r="E111" s="53">
        <f>SUM(E112:E117)</f>
        <v>94000</v>
      </c>
      <c r="F111" s="54">
        <f>SUM(F112:F117)</f>
        <v>150000</v>
      </c>
      <c r="G111" s="54">
        <f>SUM(G112:G117)</f>
        <v>0</v>
      </c>
    </row>
    <row r="112" spans="1:8" s="1" customFormat="1" ht="30" x14ac:dyDescent="0.25">
      <c r="A112" s="35"/>
      <c r="B112" s="83" t="s">
        <v>120</v>
      </c>
      <c r="C112" s="89"/>
      <c r="D112" s="27">
        <f t="shared" si="6"/>
        <v>150000</v>
      </c>
      <c r="E112" s="84">
        <v>0</v>
      </c>
      <c r="F112" s="88">
        <v>150000</v>
      </c>
      <c r="G112" s="88"/>
    </row>
    <row r="113" spans="1:8" s="1" customFormat="1" ht="30" x14ac:dyDescent="0.25">
      <c r="A113" s="35"/>
      <c r="B113" s="83" t="s">
        <v>121</v>
      </c>
      <c r="C113" s="89"/>
      <c r="D113" s="27">
        <f t="shared" si="6"/>
        <v>50000</v>
      </c>
      <c r="E113" s="84">
        <v>50000</v>
      </c>
      <c r="F113" s="88">
        <v>0</v>
      </c>
      <c r="G113" s="88"/>
    </row>
    <row r="114" spans="1:8" s="1" customFormat="1" x14ac:dyDescent="0.25">
      <c r="A114" s="35"/>
      <c r="B114" s="83" t="s">
        <v>122</v>
      </c>
      <c r="C114" s="89"/>
      <c r="D114" s="27">
        <f t="shared" si="6"/>
        <v>25000</v>
      </c>
      <c r="E114" s="84">
        <v>25000</v>
      </c>
      <c r="F114" s="40">
        <v>0</v>
      </c>
      <c r="G114" s="40"/>
    </row>
    <row r="115" spans="1:8" s="1" customFormat="1" x14ac:dyDescent="0.25">
      <c r="A115" s="35"/>
      <c r="B115" s="83" t="s">
        <v>123</v>
      </c>
      <c r="C115" s="89"/>
      <c r="D115" s="27">
        <f t="shared" si="6"/>
        <v>10000</v>
      </c>
      <c r="E115" s="84">
        <v>10000</v>
      </c>
      <c r="F115" s="88">
        <v>0</v>
      </c>
      <c r="G115" s="88"/>
    </row>
    <row r="116" spans="1:8" s="1" customFormat="1" hidden="1" x14ac:dyDescent="0.25">
      <c r="A116" s="35"/>
      <c r="B116" s="83" t="s">
        <v>124</v>
      </c>
      <c r="C116" s="89"/>
      <c r="D116" s="27">
        <f t="shared" si="6"/>
        <v>0</v>
      </c>
      <c r="E116" s="84"/>
      <c r="F116" s="88">
        <v>0</v>
      </c>
      <c r="G116" s="88"/>
    </row>
    <row r="117" spans="1:8" s="1" customFormat="1" ht="16.5" customHeight="1" x14ac:dyDescent="0.25">
      <c r="A117" s="35"/>
      <c r="B117" s="83" t="s">
        <v>125</v>
      </c>
      <c r="C117" s="89"/>
      <c r="D117" s="162">
        <f t="shared" si="6"/>
        <v>9000</v>
      </c>
      <c r="E117" s="93">
        <v>9000</v>
      </c>
      <c r="F117" s="163">
        <v>0</v>
      </c>
      <c r="G117" s="163"/>
    </row>
    <row r="118" spans="1:8" s="134" customFormat="1" ht="21" customHeight="1" x14ac:dyDescent="0.2">
      <c r="A118" s="9"/>
      <c r="B118" s="31" t="s">
        <v>126</v>
      </c>
      <c r="C118" s="32"/>
      <c r="D118" s="63">
        <f t="shared" si="6"/>
        <v>3036400</v>
      </c>
      <c r="E118" s="49">
        <f>SUM(E119,E129,E136,E141,E142,E149,E162,E163)</f>
        <v>1457000</v>
      </c>
      <c r="F118" s="50">
        <f>SUM(F119,F129,F137,F141,F142,F149,F162,F163)</f>
        <v>1500000</v>
      </c>
      <c r="G118" s="50">
        <f>SUM(G119,G129,G137,G141,G142,G149,G162,G163)</f>
        <v>79400</v>
      </c>
    </row>
    <row r="119" spans="1:8" s="1" customFormat="1" ht="17.25" customHeight="1" x14ac:dyDescent="0.25">
      <c r="A119" s="35"/>
      <c r="B119" s="98" t="s">
        <v>127</v>
      </c>
      <c r="C119" s="89"/>
      <c r="D119" s="123">
        <f t="shared" si="6"/>
        <v>2315500</v>
      </c>
      <c r="E119" s="124">
        <f>SUM(E120:E128)</f>
        <v>797000</v>
      </c>
      <c r="F119" s="125">
        <f>SUM(F120:F128)</f>
        <v>1500000</v>
      </c>
      <c r="G119" s="125">
        <f>SUM(G120:G128)</f>
        <v>18500</v>
      </c>
    </row>
    <row r="120" spans="1:8" x14ac:dyDescent="0.25">
      <c r="A120" s="35"/>
      <c r="B120" s="164" t="s">
        <v>128</v>
      </c>
      <c r="C120" s="89" t="s">
        <v>11</v>
      </c>
      <c r="D120" s="27">
        <f t="shared" si="6"/>
        <v>2013000</v>
      </c>
      <c r="E120" s="84">
        <v>500000</v>
      </c>
      <c r="F120" s="40">
        <v>1500000</v>
      </c>
      <c r="G120" s="40">
        <v>13000</v>
      </c>
      <c r="H120" s="3" t="s">
        <v>129</v>
      </c>
    </row>
    <row r="121" spans="1:8" ht="30" x14ac:dyDescent="0.25">
      <c r="A121" s="35"/>
      <c r="B121" s="165" t="s">
        <v>130</v>
      </c>
      <c r="C121" s="166" t="s">
        <v>13</v>
      </c>
      <c r="D121" s="27">
        <f t="shared" si="6"/>
        <v>100000</v>
      </c>
      <c r="E121" s="84">
        <v>100000</v>
      </c>
      <c r="F121" s="88">
        <v>0</v>
      </c>
      <c r="G121" s="88"/>
    </row>
    <row r="122" spans="1:8" ht="30" x14ac:dyDescent="0.25">
      <c r="A122" s="35"/>
      <c r="B122" s="165" t="s">
        <v>131</v>
      </c>
      <c r="C122" s="89" t="s">
        <v>11</v>
      </c>
      <c r="D122" s="27">
        <f t="shared" si="6"/>
        <v>85000</v>
      </c>
      <c r="E122" s="84">
        <v>85000</v>
      </c>
      <c r="F122" s="88">
        <v>0</v>
      </c>
      <c r="G122" s="88"/>
    </row>
    <row r="123" spans="1:8" x14ac:dyDescent="0.25">
      <c r="A123" s="35"/>
      <c r="B123" s="83" t="s">
        <v>132</v>
      </c>
      <c r="C123" s="89" t="s">
        <v>13</v>
      </c>
      <c r="D123" s="27">
        <f t="shared" si="6"/>
        <v>50000</v>
      </c>
      <c r="E123" s="84">
        <v>50000</v>
      </c>
      <c r="F123" s="40">
        <v>0</v>
      </c>
      <c r="G123" s="40"/>
    </row>
    <row r="124" spans="1:8" x14ac:dyDescent="0.25">
      <c r="A124" s="35"/>
      <c r="B124" s="83" t="s">
        <v>133</v>
      </c>
      <c r="C124" s="89" t="s">
        <v>13</v>
      </c>
      <c r="D124" s="27">
        <f t="shared" si="6"/>
        <v>25000</v>
      </c>
      <c r="E124" s="84">
        <v>25000</v>
      </c>
      <c r="F124" s="40">
        <v>0</v>
      </c>
      <c r="G124" s="40"/>
    </row>
    <row r="125" spans="1:8" x14ac:dyDescent="0.25">
      <c r="A125" s="35"/>
      <c r="B125" s="83" t="s">
        <v>134</v>
      </c>
      <c r="C125" s="89" t="s">
        <v>11</v>
      </c>
      <c r="D125" s="27">
        <f t="shared" si="6"/>
        <v>20000</v>
      </c>
      <c r="E125" s="27">
        <v>20000</v>
      </c>
      <c r="F125" s="167">
        <v>0</v>
      </c>
      <c r="G125" s="167"/>
    </row>
    <row r="126" spans="1:8" s="16" customFormat="1" ht="30" x14ac:dyDescent="0.25">
      <c r="A126" s="24"/>
      <c r="B126" s="168" t="s">
        <v>135</v>
      </c>
      <c r="C126" s="169" t="s">
        <v>13</v>
      </c>
      <c r="D126" s="27">
        <f t="shared" si="6"/>
        <v>10000</v>
      </c>
      <c r="E126" s="86">
        <v>10000</v>
      </c>
      <c r="F126" s="87">
        <v>0</v>
      </c>
      <c r="G126" s="87"/>
    </row>
    <row r="127" spans="1:8" s="16" customFormat="1" ht="30" x14ac:dyDescent="0.25">
      <c r="A127" s="24"/>
      <c r="B127" s="83" t="s">
        <v>136</v>
      </c>
      <c r="C127" s="74" t="s">
        <v>11</v>
      </c>
      <c r="D127" s="27">
        <f t="shared" si="6"/>
        <v>7000</v>
      </c>
      <c r="E127" s="86">
        <f>5000+2000</f>
        <v>7000</v>
      </c>
      <c r="F127" s="170">
        <v>0</v>
      </c>
      <c r="G127" s="170"/>
    </row>
    <row r="128" spans="1:8" s="16" customFormat="1" x14ac:dyDescent="0.25">
      <c r="A128" s="24"/>
      <c r="B128" s="83" t="s">
        <v>137</v>
      </c>
      <c r="C128" s="74" t="s">
        <v>11</v>
      </c>
      <c r="D128" s="27">
        <f t="shared" si="6"/>
        <v>5500</v>
      </c>
      <c r="E128" s="86">
        <v>0</v>
      </c>
      <c r="F128" s="170">
        <v>0</v>
      </c>
      <c r="G128" s="87">
        <v>5500</v>
      </c>
      <c r="H128" s="16" t="s">
        <v>138</v>
      </c>
    </row>
    <row r="129" spans="1:7" s="1" customFormat="1" x14ac:dyDescent="0.25">
      <c r="A129" s="35"/>
      <c r="B129" s="171" t="s">
        <v>139</v>
      </c>
      <c r="C129" s="78" t="s">
        <v>11</v>
      </c>
      <c r="D129" s="107">
        <f t="shared" si="6"/>
        <v>80000</v>
      </c>
      <c r="E129" s="53">
        <f>SUM(E130:E131,E135)</f>
        <v>80000</v>
      </c>
      <c r="F129" s="172">
        <f>SUM(F132:F134)</f>
        <v>0</v>
      </c>
      <c r="G129" s="172">
        <f>SUM(G132:G134)</f>
        <v>0</v>
      </c>
    </row>
    <row r="130" spans="1:7" s="1" customFormat="1" ht="30" hidden="1" x14ac:dyDescent="0.25">
      <c r="A130" s="35"/>
      <c r="B130" s="156" t="s">
        <v>140</v>
      </c>
      <c r="C130" s="89"/>
      <c r="D130" s="56">
        <f t="shared" si="6"/>
        <v>0</v>
      </c>
      <c r="E130" s="39"/>
      <c r="F130" s="172"/>
      <c r="G130" s="172"/>
    </row>
    <row r="131" spans="1:7" s="1" customFormat="1" ht="30" x14ac:dyDescent="0.25">
      <c r="A131" s="35"/>
      <c r="B131" s="156" t="s">
        <v>141</v>
      </c>
      <c r="C131" s="89"/>
      <c r="D131" s="112">
        <f t="shared" si="6"/>
        <v>80000</v>
      </c>
      <c r="E131" s="113">
        <v>80000</v>
      </c>
      <c r="F131" s="57">
        <v>0</v>
      </c>
      <c r="G131" s="57"/>
    </row>
    <row r="132" spans="1:7" s="1" customFormat="1" hidden="1" x14ac:dyDescent="0.25">
      <c r="A132" s="35"/>
      <c r="B132" s="173" t="s">
        <v>142</v>
      </c>
      <c r="C132" s="89"/>
      <c r="D132" s="174">
        <f t="shared" si="6"/>
        <v>0</v>
      </c>
      <c r="E132" s="175"/>
      <c r="F132" s="176"/>
      <c r="G132" s="176"/>
    </row>
    <row r="133" spans="1:7" s="1" customFormat="1" hidden="1" x14ac:dyDescent="0.25">
      <c r="A133" s="35"/>
      <c r="B133" s="173" t="s">
        <v>143</v>
      </c>
      <c r="C133" s="89"/>
      <c r="D133" s="174">
        <f t="shared" si="6"/>
        <v>0</v>
      </c>
      <c r="E133" s="175"/>
      <c r="F133" s="176"/>
      <c r="G133" s="176"/>
    </row>
    <row r="134" spans="1:7" s="1" customFormat="1" hidden="1" x14ac:dyDescent="0.25">
      <c r="A134" s="35"/>
      <c r="B134" s="173" t="s">
        <v>144</v>
      </c>
      <c r="C134" s="89"/>
      <c r="D134" s="174">
        <f t="shared" si="6"/>
        <v>0</v>
      </c>
      <c r="E134" s="175"/>
      <c r="F134" s="176"/>
      <c r="G134" s="176"/>
    </row>
    <row r="135" spans="1:7" s="1" customFormat="1" ht="26.25" hidden="1" x14ac:dyDescent="0.25">
      <c r="A135" s="35"/>
      <c r="B135" s="177" t="s">
        <v>145</v>
      </c>
      <c r="C135" s="89"/>
      <c r="D135" s="178">
        <f t="shared" si="6"/>
        <v>0</v>
      </c>
      <c r="E135" s="179"/>
      <c r="F135" s="176"/>
      <c r="G135" s="176"/>
    </row>
    <row r="136" spans="1:7" s="1" customFormat="1" ht="17.25" customHeight="1" x14ac:dyDescent="0.25">
      <c r="A136" s="35"/>
      <c r="B136" s="152" t="s">
        <v>146</v>
      </c>
      <c r="C136" s="78"/>
      <c r="D136" s="107">
        <f t="shared" si="6"/>
        <v>37900</v>
      </c>
      <c r="E136" s="53">
        <f>SUM(E137,)</f>
        <v>30000</v>
      </c>
      <c r="F136" s="54">
        <f>SUM(F137,)</f>
        <v>0</v>
      </c>
      <c r="G136" s="54">
        <f>SUM(G137,)</f>
        <v>7900</v>
      </c>
    </row>
    <row r="137" spans="1:7" s="1" customFormat="1" x14ac:dyDescent="0.25">
      <c r="A137" s="35"/>
      <c r="B137" s="156" t="s">
        <v>147</v>
      </c>
      <c r="C137" s="89" t="s">
        <v>11</v>
      </c>
      <c r="D137" s="180">
        <f t="shared" si="6"/>
        <v>37900</v>
      </c>
      <c r="E137" s="180">
        <f>SUM(E138:E140)</f>
        <v>30000</v>
      </c>
      <c r="F137" s="125">
        <f>SUM(F138:F140)</f>
        <v>0</v>
      </c>
      <c r="G137" s="125">
        <f>SUM(G138:G140)</f>
        <v>7900</v>
      </c>
    </row>
    <row r="138" spans="1:7" s="1" customFormat="1" x14ac:dyDescent="0.25">
      <c r="A138" s="35"/>
      <c r="B138" s="173" t="s">
        <v>148</v>
      </c>
      <c r="C138" s="99"/>
      <c r="D138" s="174">
        <f t="shared" si="6"/>
        <v>10000</v>
      </c>
      <c r="E138" s="175">
        <v>10000</v>
      </c>
      <c r="F138" s="40">
        <v>0</v>
      </c>
      <c r="G138" s="40"/>
    </row>
    <row r="139" spans="1:7" s="1" customFormat="1" ht="15" customHeight="1" x14ac:dyDescent="0.25">
      <c r="A139" s="35"/>
      <c r="B139" s="173" t="s">
        <v>149</v>
      </c>
      <c r="C139" s="99"/>
      <c r="D139" s="181">
        <f t="shared" si="6"/>
        <v>20000</v>
      </c>
      <c r="E139" s="182">
        <v>20000</v>
      </c>
      <c r="F139" s="94">
        <v>0</v>
      </c>
      <c r="G139" s="94"/>
    </row>
    <row r="140" spans="1:7" s="1" customFormat="1" ht="25.5" customHeight="1" x14ac:dyDescent="0.25">
      <c r="A140" s="35"/>
      <c r="B140" s="173" t="s">
        <v>150</v>
      </c>
      <c r="C140" s="99"/>
      <c r="D140" s="181">
        <f t="shared" si="6"/>
        <v>7900</v>
      </c>
      <c r="E140" s="182">
        <v>0</v>
      </c>
      <c r="F140" s="94">
        <v>0</v>
      </c>
      <c r="G140" s="94">
        <v>7900</v>
      </c>
    </row>
    <row r="141" spans="1:7" s="1" customFormat="1" ht="45" hidden="1" x14ac:dyDescent="0.25">
      <c r="A141" s="35"/>
      <c r="B141" s="183" t="s">
        <v>151</v>
      </c>
      <c r="C141" s="184" t="s">
        <v>13</v>
      </c>
      <c r="D141" s="119">
        <f t="shared" ref="D141:D172" si="7">SUM(E141:G141)</f>
        <v>0</v>
      </c>
      <c r="E141" s="185"/>
      <c r="F141" s="141">
        <v>0</v>
      </c>
      <c r="G141" s="141">
        <v>0</v>
      </c>
    </row>
    <row r="142" spans="1:7" s="1" customFormat="1" ht="17.25" customHeight="1" x14ac:dyDescent="0.25">
      <c r="A142" s="35"/>
      <c r="B142" s="152" t="s">
        <v>152</v>
      </c>
      <c r="C142" s="78" t="s">
        <v>11</v>
      </c>
      <c r="D142" s="53">
        <f t="shared" si="7"/>
        <v>70000</v>
      </c>
      <c r="E142" s="53">
        <f>SUM(E143,E146)</f>
        <v>70000</v>
      </c>
      <c r="F142" s="54">
        <f>SUM(F143:F146)</f>
        <v>0</v>
      </c>
      <c r="G142" s="54">
        <f>SUM(G143:G146)</f>
        <v>0</v>
      </c>
    </row>
    <row r="143" spans="1:7" s="1" customFormat="1" x14ac:dyDescent="0.25">
      <c r="A143" s="35"/>
      <c r="B143" s="83" t="s">
        <v>153</v>
      </c>
      <c r="C143" s="74"/>
      <c r="D143" s="186">
        <f t="shared" si="7"/>
        <v>60000</v>
      </c>
      <c r="E143" s="187">
        <f>SUM(E144:E145)</f>
        <v>60000</v>
      </c>
      <c r="F143" s="188">
        <f>SUM(F145:F145)</f>
        <v>0</v>
      </c>
      <c r="G143" s="188">
        <f>SUM(G145:G145)</f>
        <v>0</v>
      </c>
    </row>
    <row r="144" spans="1:7" s="1" customFormat="1" x14ac:dyDescent="0.25">
      <c r="A144" s="35"/>
      <c r="B144" s="189" t="s">
        <v>154</v>
      </c>
      <c r="C144" s="74"/>
      <c r="D144" s="190">
        <f t="shared" si="7"/>
        <v>35000</v>
      </c>
      <c r="E144" s="191">
        <v>35000</v>
      </c>
      <c r="F144" s="192">
        <v>0</v>
      </c>
      <c r="G144" s="192"/>
    </row>
    <row r="145" spans="1:7" s="1" customFormat="1" x14ac:dyDescent="0.25">
      <c r="A145" s="35"/>
      <c r="B145" s="189" t="s">
        <v>155</v>
      </c>
      <c r="C145" s="193"/>
      <c r="D145" s="190">
        <f t="shared" si="7"/>
        <v>25000</v>
      </c>
      <c r="E145" s="191">
        <v>25000</v>
      </c>
      <c r="F145" s="192">
        <v>0</v>
      </c>
      <c r="G145" s="192"/>
    </row>
    <row r="146" spans="1:7" x14ac:dyDescent="0.25">
      <c r="A146" s="35"/>
      <c r="B146" s="156" t="s">
        <v>156</v>
      </c>
      <c r="C146" s="74"/>
      <c r="D146" s="112">
        <f t="shared" si="7"/>
        <v>10000</v>
      </c>
      <c r="E146" s="113">
        <v>10000</v>
      </c>
      <c r="F146" s="194">
        <f>SUM(F147:F148)</f>
        <v>0</v>
      </c>
      <c r="G146" s="194"/>
    </row>
    <row r="147" spans="1:7" hidden="1" x14ac:dyDescent="0.25">
      <c r="A147" s="35"/>
      <c r="B147" s="173" t="s">
        <v>157</v>
      </c>
      <c r="C147" s="195"/>
      <c r="D147" s="174">
        <f t="shared" si="7"/>
        <v>0</v>
      </c>
      <c r="E147" s="175"/>
      <c r="F147" s="88"/>
      <c r="G147" s="88"/>
    </row>
    <row r="148" spans="1:7" hidden="1" x14ac:dyDescent="0.25">
      <c r="A148" s="35"/>
      <c r="B148" s="173" t="s">
        <v>158</v>
      </c>
      <c r="C148" s="195"/>
      <c r="D148" s="174">
        <f t="shared" si="7"/>
        <v>0</v>
      </c>
      <c r="E148" s="175"/>
      <c r="F148" s="88"/>
      <c r="G148" s="88"/>
    </row>
    <row r="149" spans="1:7" s="1" customFormat="1" x14ac:dyDescent="0.25">
      <c r="A149" s="35"/>
      <c r="B149" s="152" t="s">
        <v>159</v>
      </c>
      <c r="C149" s="159"/>
      <c r="D149" s="53">
        <f t="shared" si="7"/>
        <v>355000</v>
      </c>
      <c r="E149" s="53">
        <f>SUM(E150:E161)</f>
        <v>355000</v>
      </c>
      <c r="F149" s="54">
        <f>SUM(F151:F161)</f>
        <v>0</v>
      </c>
      <c r="G149" s="54">
        <f>SUM(G151:G161)</f>
        <v>0</v>
      </c>
    </row>
    <row r="150" spans="1:7" s="1" customFormat="1" ht="30" hidden="1" x14ac:dyDescent="0.25">
      <c r="A150" s="35"/>
      <c r="B150" s="156" t="s">
        <v>160</v>
      </c>
      <c r="C150" s="99" t="s">
        <v>11</v>
      </c>
      <c r="D150" s="162">
        <f t="shared" si="7"/>
        <v>0</v>
      </c>
      <c r="E150" s="196"/>
      <c r="F150" s="197">
        <v>0</v>
      </c>
      <c r="G150" s="197">
        <v>0</v>
      </c>
    </row>
    <row r="151" spans="1:7" x14ac:dyDescent="0.25">
      <c r="A151" s="35"/>
      <c r="B151" s="198" t="s">
        <v>161</v>
      </c>
      <c r="C151" s="89" t="s">
        <v>13</v>
      </c>
      <c r="D151" s="27">
        <f t="shared" si="7"/>
        <v>70000</v>
      </c>
      <c r="E151" s="84">
        <f>-30000+100000</f>
        <v>70000</v>
      </c>
      <c r="F151" s="40">
        <v>0</v>
      </c>
      <c r="G151" s="40"/>
    </row>
    <row r="152" spans="1:7" ht="16.5" customHeight="1" x14ac:dyDescent="0.25">
      <c r="A152" s="35"/>
      <c r="B152" s="198" t="s">
        <v>162</v>
      </c>
      <c r="C152" s="89" t="s">
        <v>11</v>
      </c>
      <c r="D152" s="27">
        <f t="shared" si="7"/>
        <v>90000</v>
      </c>
      <c r="E152" s="84">
        <v>90000</v>
      </c>
      <c r="F152" s="40">
        <v>0</v>
      </c>
      <c r="G152" s="40"/>
    </row>
    <row r="153" spans="1:7" ht="16.5" customHeight="1" x14ac:dyDescent="0.25">
      <c r="A153" s="35"/>
      <c r="B153" s="83" t="s">
        <v>163</v>
      </c>
      <c r="C153" s="89" t="s">
        <v>13</v>
      </c>
      <c r="D153" s="56">
        <f t="shared" si="7"/>
        <v>80000</v>
      </c>
      <c r="E153" s="93">
        <v>80000</v>
      </c>
      <c r="F153" s="94">
        <v>0</v>
      </c>
      <c r="G153" s="94"/>
    </row>
    <row r="154" spans="1:7" s="200" customFormat="1" ht="30" x14ac:dyDescent="0.25">
      <c r="A154" s="199"/>
      <c r="B154" s="83" t="s">
        <v>164</v>
      </c>
      <c r="C154" s="89" t="s">
        <v>13</v>
      </c>
      <c r="D154" s="56">
        <f t="shared" si="7"/>
        <v>20000</v>
      </c>
      <c r="E154" s="93">
        <f>10000+10000</f>
        <v>20000</v>
      </c>
      <c r="F154" s="94">
        <v>0</v>
      </c>
      <c r="G154" s="94"/>
    </row>
    <row r="155" spans="1:7" ht="26.45" customHeight="1" x14ac:dyDescent="0.25">
      <c r="A155" s="35"/>
      <c r="B155" s="85" t="s">
        <v>165</v>
      </c>
      <c r="C155" s="74" t="s">
        <v>13</v>
      </c>
      <c r="D155" s="27">
        <f t="shared" si="7"/>
        <v>45000</v>
      </c>
      <c r="E155" s="84">
        <v>45000</v>
      </c>
      <c r="F155" s="88">
        <v>0</v>
      </c>
      <c r="G155" s="88"/>
    </row>
    <row r="156" spans="1:7" ht="26.45" hidden="1" customHeight="1" x14ac:dyDescent="0.25">
      <c r="A156" s="35"/>
      <c r="B156" s="85" t="s">
        <v>164</v>
      </c>
      <c r="C156" s="74" t="s">
        <v>13</v>
      </c>
      <c r="D156" s="27">
        <f t="shared" si="7"/>
        <v>0</v>
      </c>
      <c r="E156" s="84"/>
      <c r="F156" s="88">
        <v>0</v>
      </c>
      <c r="G156" s="88"/>
    </row>
    <row r="157" spans="1:7" ht="26.45" hidden="1" customHeight="1" x14ac:dyDescent="0.25">
      <c r="A157" s="35"/>
      <c r="B157" s="198" t="s">
        <v>166</v>
      </c>
      <c r="C157" s="89" t="s">
        <v>11</v>
      </c>
      <c r="D157" s="27">
        <f t="shared" si="7"/>
        <v>0</v>
      </c>
      <c r="E157" s="84"/>
      <c r="F157" s="40"/>
      <c r="G157" s="40"/>
    </row>
    <row r="158" spans="1:7" ht="30" x14ac:dyDescent="0.25">
      <c r="A158" s="35"/>
      <c r="B158" s="198" t="s">
        <v>167</v>
      </c>
      <c r="C158" s="89" t="s">
        <v>13</v>
      </c>
      <c r="D158" s="27">
        <f t="shared" si="7"/>
        <v>50000</v>
      </c>
      <c r="E158" s="84">
        <v>50000</v>
      </c>
      <c r="F158" s="88">
        <v>0</v>
      </c>
      <c r="G158" s="88"/>
    </row>
    <row r="159" spans="1:7" ht="26.45" hidden="1" customHeight="1" x14ac:dyDescent="0.25">
      <c r="A159" s="35"/>
      <c r="B159" s="201" t="s">
        <v>168</v>
      </c>
      <c r="C159" s="89" t="s">
        <v>13</v>
      </c>
      <c r="D159" s="27">
        <f t="shared" si="7"/>
        <v>0</v>
      </c>
      <c r="E159" s="84"/>
      <c r="F159" s="40"/>
      <c r="G159" s="40"/>
    </row>
    <row r="160" spans="1:7" ht="26.45" hidden="1" customHeight="1" x14ac:dyDescent="0.25">
      <c r="A160" s="35"/>
      <c r="B160" s="201" t="s">
        <v>169</v>
      </c>
      <c r="C160" s="89" t="s">
        <v>11</v>
      </c>
      <c r="D160" s="27">
        <f t="shared" si="7"/>
        <v>0</v>
      </c>
      <c r="E160" s="84"/>
      <c r="F160" s="40"/>
      <c r="G160" s="40"/>
    </row>
    <row r="161" spans="1:8" s="16" customFormat="1" ht="26.45" hidden="1" customHeight="1" x14ac:dyDescent="0.2">
      <c r="A161" s="24"/>
      <c r="B161" s="202" t="s">
        <v>170</v>
      </c>
      <c r="C161" s="111" t="s">
        <v>13</v>
      </c>
      <c r="D161" s="27">
        <f t="shared" si="7"/>
        <v>0</v>
      </c>
      <c r="E161" s="113"/>
      <c r="F161" s="194"/>
      <c r="G161" s="194"/>
    </row>
    <row r="162" spans="1:8" s="16" customFormat="1" ht="26.45" hidden="1" customHeight="1" x14ac:dyDescent="0.2">
      <c r="A162" s="24"/>
      <c r="B162" s="183" t="s">
        <v>171</v>
      </c>
      <c r="C162" s="184" t="s">
        <v>13</v>
      </c>
      <c r="D162" s="119">
        <f t="shared" si="7"/>
        <v>0</v>
      </c>
      <c r="E162" s="185"/>
      <c r="F162" s="141">
        <v>0</v>
      </c>
      <c r="G162" s="141">
        <v>0</v>
      </c>
    </row>
    <row r="163" spans="1:8" s="1" customFormat="1" ht="26.45" customHeight="1" x14ac:dyDescent="0.25">
      <c r="A163" s="35"/>
      <c r="B163" s="152" t="s">
        <v>172</v>
      </c>
      <c r="C163" s="78" t="s">
        <v>11</v>
      </c>
      <c r="D163" s="53">
        <f t="shared" si="7"/>
        <v>178000</v>
      </c>
      <c r="E163" s="53">
        <f>SUM(E164:E165)</f>
        <v>125000</v>
      </c>
      <c r="F163" s="54">
        <f>SUM(F164:F165)</f>
        <v>0</v>
      </c>
      <c r="G163" s="54">
        <f>SUM(G164:G165)</f>
        <v>53000</v>
      </c>
    </row>
    <row r="164" spans="1:8" s="1" customFormat="1" x14ac:dyDescent="0.25">
      <c r="A164" s="35"/>
      <c r="B164" s="156" t="s">
        <v>173</v>
      </c>
      <c r="C164" s="89"/>
      <c r="D164" s="56">
        <f t="shared" si="7"/>
        <v>65000</v>
      </c>
      <c r="E164" s="203">
        <v>25000</v>
      </c>
      <c r="F164" s="204">
        <v>0</v>
      </c>
      <c r="G164" s="204">
        <v>40000</v>
      </c>
      <c r="H164" s="1" t="s">
        <v>174</v>
      </c>
    </row>
    <row r="165" spans="1:8" x14ac:dyDescent="0.25">
      <c r="A165" s="35"/>
      <c r="B165" s="156" t="s">
        <v>175</v>
      </c>
      <c r="C165" s="89"/>
      <c r="D165" s="56">
        <f t="shared" si="7"/>
        <v>113000</v>
      </c>
      <c r="E165" s="39">
        <v>100000</v>
      </c>
      <c r="F165" s="40">
        <v>0</v>
      </c>
      <c r="G165" s="40">
        <v>13000</v>
      </c>
      <c r="H165" s="3" t="s">
        <v>176</v>
      </c>
    </row>
    <row r="166" spans="1:8" s="134" customFormat="1" ht="22.5" customHeight="1" x14ac:dyDescent="0.2">
      <c r="A166" s="9"/>
      <c r="B166" s="31" t="s">
        <v>177</v>
      </c>
      <c r="C166" s="32"/>
      <c r="D166" s="63">
        <f t="shared" si="7"/>
        <v>6503033</v>
      </c>
      <c r="E166" s="49">
        <f>SUM(E167,E178,E188,E191,E194,E195)</f>
        <v>4277000</v>
      </c>
      <c r="F166" s="50">
        <f>SUM(F167,F178,F188,F191,F194,F195)</f>
        <v>1985133</v>
      </c>
      <c r="G166" s="50">
        <f>SUM(G167,G178,G188,G191,G194,G195)</f>
        <v>240900</v>
      </c>
    </row>
    <row r="167" spans="1:8" s="1" customFormat="1" x14ac:dyDescent="0.25">
      <c r="A167" s="35"/>
      <c r="B167" s="205" t="s">
        <v>178</v>
      </c>
      <c r="C167" s="37" t="s">
        <v>11</v>
      </c>
      <c r="D167" s="123">
        <f t="shared" si="7"/>
        <v>2924432</v>
      </c>
      <c r="E167" s="124">
        <f>SUM(E168:E177)</f>
        <v>2508000</v>
      </c>
      <c r="F167" s="124">
        <f>SUM(F168:F177)</f>
        <v>295432</v>
      </c>
      <c r="G167" s="124">
        <f>SUM(G168:G177)</f>
        <v>121000</v>
      </c>
    </row>
    <row r="168" spans="1:8" ht="30" x14ac:dyDescent="0.25">
      <c r="A168" s="35"/>
      <c r="B168" s="206" t="s">
        <v>179</v>
      </c>
      <c r="C168" s="207"/>
      <c r="D168" s="27">
        <f t="shared" si="7"/>
        <v>1240000</v>
      </c>
      <c r="E168" s="128">
        <v>1200000</v>
      </c>
      <c r="F168" s="129">
        <v>0</v>
      </c>
      <c r="G168" s="129">
        <v>40000</v>
      </c>
      <c r="H168" s="16" t="s">
        <v>180</v>
      </c>
    </row>
    <row r="169" spans="1:8" s="212" customFormat="1" hidden="1" x14ac:dyDescent="0.25">
      <c r="A169" s="208"/>
      <c r="B169" s="209" t="s">
        <v>181</v>
      </c>
      <c r="C169" s="210"/>
      <c r="D169" s="56">
        <f t="shared" si="7"/>
        <v>0</v>
      </c>
      <c r="E169" s="211"/>
      <c r="F169" s="176"/>
      <c r="G169" s="176"/>
      <c r="H169" s="126"/>
    </row>
    <row r="170" spans="1:8" s="212" customFormat="1" hidden="1" x14ac:dyDescent="0.25">
      <c r="A170" s="208"/>
      <c r="B170" s="209" t="s">
        <v>182</v>
      </c>
      <c r="C170" s="210"/>
      <c r="D170" s="56">
        <f t="shared" si="7"/>
        <v>0</v>
      </c>
      <c r="E170" s="211"/>
      <c r="F170" s="176"/>
      <c r="G170" s="176"/>
      <c r="H170" s="126"/>
    </row>
    <row r="171" spans="1:8" x14ac:dyDescent="0.25">
      <c r="A171" s="35"/>
      <c r="B171" s="213" t="s">
        <v>183</v>
      </c>
      <c r="C171" s="214"/>
      <c r="D171" s="56">
        <f t="shared" si="7"/>
        <v>568000</v>
      </c>
      <c r="E171" s="93">
        <f>635000-25000-42000</f>
        <v>568000</v>
      </c>
      <c r="F171" s="94">
        <v>0</v>
      </c>
      <c r="G171" s="94"/>
    </row>
    <row r="172" spans="1:8" s="216" customFormat="1" x14ac:dyDescent="0.25">
      <c r="A172" s="208"/>
      <c r="B172" s="55" t="s">
        <v>184</v>
      </c>
      <c r="C172" s="214"/>
      <c r="D172" s="27">
        <f t="shared" si="7"/>
        <v>425033</v>
      </c>
      <c r="E172" s="84">
        <v>300000</v>
      </c>
      <c r="F172" s="88">
        <f>390000-264967</f>
        <v>125033</v>
      </c>
      <c r="G172" s="88"/>
      <c r="H172" s="215"/>
    </row>
    <row r="173" spans="1:8" s="216" customFormat="1" x14ac:dyDescent="0.25">
      <c r="A173" s="208"/>
      <c r="B173" s="55" t="s">
        <v>185</v>
      </c>
      <c r="C173" s="214"/>
      <c r="D173" s="27">
        <f t="shared" ref="D173:D204" si="8">SUM(E173:G173)</f>
        <v>301000</v>
      </c>
      <c r="E173" s="84">
        <v>240000</v>
      </c>
      <c r="F173" s="88">
        <v>0</v>
      </c>
      <c r="G173" s="88">
        <v>61000</v>
      </c>
      <c r="H173" s="3" t="s">
        <v>186</v>
      </c>
    </row>
    <row r="174" spans="1:8" s="216" customFormat="1" x14ac:dyDescent="0.25">
      <c r="A174" s="208"/>
      <c r="B174" s="55" t="s">
        <v>187</v>
      </c>
      <c r="C174" s="214"/>
      <c r="D174" s="27">
        <f t="shared" si="8"/>
        <v>158444</v>
      </c>
      <c r="E174" s="84">
        <v>100000</v>
      </c>
      <c r="F174" s="88">
        <f>60000+16444-38000</f>
        <v>38444</v>
      </c>
      <c r="G174" s="88">
        <v>20000</v>
      </c>
      <c r="H174" s="3" t="s">
        <v>188</v>
      </c>
    </row>
    <row r="175" spans="1:8" ht="30" x14ac:dyDescent="0.25">
      <c r="A175" s="35"/>
      <c r="B175" s="217" t="s">
        <v>189</v>
      </c>
      <c r="C175" s="26"/>
      <c r="D175" s="27">
        <f t="shared" si="8"/>
        <v>231955</v>
      </c>
      <c r="E175" s="84">
        <v>100000</v>
      </c>
      <c r="F175" s="88">
        <f>100000+31955</f>
        <v>131955</v>
      </c>
      <c r="G175" s="88"/>
    </row>
    <row r="176" spans="1:8" hidden="1" x14ac:dyDescent="0.25">
      <c r="A176" s="35"/>
      <c r="B176" s="55" t="s">
        <v>190</v>
      </c>
      <c r="C176" s="37"/>
      <c r="D176" s="27">
        <f t="shared" si="8"/>
        <v>0</v>
      </c>
      <c r="E176" s="84"/>
      <c r="F176" s="88">
        <v>0</v>
      </c>
      <c r="G176" s="88">
        <v>0</v>
      </c>
    </row>
    <row r="177" spans="1:8" s="16" customFormat="1" ht="30" hidden="1" x14ac:dyDescent="0.2">
      <c r="A177" s="24"/>
      <c r="B177" s="143" t="s">
        <v>191</v>
      </c>
      <c r="C177" s="144"/>
      <c r="D177" s="112">
        <f t="shared" si="8"/>
        <v>0</v>
      </c>
      <c r="E177" s="113"/>
      <c r="F177" s="194">
        <v>0</v>
      </c>
      <c r="G177" s="194">
        <v>0</v>
      </c>
    </row>
    <row r="178" spans="1:8" s="134" customFormat="1" ht="17.25" customHeight="1" x14ac:dyDescent="0.25">
      <c r="A178" s="24"/>
      <c r="B178" s="218" t="s">
        <v>192</v>
      </c>
      <c r="C178" s="207" t="s">
        <v>11</v>
      </c>
      <c r="D178" s="107">
        <f t="shared" si="8"/>
        <v>2674102</v>
      </c>
      <c r="E178" s="108">
        <f>SUM(E179:E187)</f>
        <v>1154000</v>
      </c>
      <c r="F178" s="109">
        <f>SUM(F179:F187)</f>
        <v>1429202</v>
      </c>
      <c r="G178" s="109">
        <f>SUM(G179:G187)</f>
        <v>90900</v>
      </c>
    </row>
    <row r="179" spans="1:8" s="212" customFormat="1" x14ac:dyDescent="0.25">
      <c r="A179" s="208"/>
      <c r="B179" s="55" t="s">
        <v>193</v>
      </c>
      <c r="C179" s="219"/>
      <c r="D179" s="56">
        <f t="shared" si="8"/>
        <v>977300</v>
      </c>
      <c r="E179" s="39">
        <v>100000</v>
      </c>
      <c r="F179" s="40">
        <v>840000</v>
      </c>
      <c r="G179" s="40">
        <v>37300</v>
      </c>
      <c r="H179" s="1" t="s">
        <v>180</v>
      </c>
    </row>
    <row r="180" spans="1:8" s="212" customFormat="1" ht="30" x14ac:dyDescent="0.25">
      <c r="A180" s="208"/>
      <c r="B180" s="55" t="s">
        <v>194</v>
      </c>
      <c r="C180" s="219"/>
      <c r="D180" s="27">
        <f t="shared" si="8"/>
        <v>500000</v>
      </c>
      <c r="E180" s="84">
        <v>500000</v>
      </c>
      <c r="F180" s="88">
        <v>0</v>
      </c>
      <c r="G180" s="88"/>
      <c r="H180" s="126"/>
    </row>
    <row r="181" spans="1:8" s="212" customFormat="1" x14ac:dyDescent="0.25">
      <c r="A181" s="208"/>
      <c r="B181" s="55" t="s">
        <v>195</v>
      </c>
      <c r="C181" s="219"/>
      <c r="D181" s="56">
        <f t="shared" si="8"/>
        <v>260000</v>
      </c>
      <c r="E181" s="39">
        <v>39000</v>
      </c>
      <c r="F181" s="40">
        <v>221000</v>
      </c>
      <c r="G181" s="40"/>
      <c r="H181" s="126"/>
    </row>
    <row r="182" spans="1:8" s="212" customFormat="1" ht="30" x14ac:dyDescent="0.25">
      <c r="A182" s="208"/>
      <c r="B182" s="55" t="s">
        <v>196</v>
      </c>
      <c r="C182" s="219"/>
      <c r="D182" s="27">
        <f t="shared" si="8"/>
        <v>429202</v>
      </c>
      <c r="E182" s="84">
        <f>15000</f>
        <v>15000</v>
      </c>
      <c r="F182" s="88">
        <f>260000+123202-15000</f>
        <v>368202</v>
      </c>
      <c r="G182" s="88">
        <v>46000</v>
      </c>
      <c r="H182" s="134" t="s">
        <v>197</v>
      </c>
    </row>
    <row r="183" spans="1:8" s="212" customFormat="1" ht="30" x14ac:dyDescent="0.25">
      <c r="A183" s="208"/>
      <c r="B183" s="55" t="s">
        <v>198</v>
      </c>
      <c r="C183" s="219"/>
      <c r="D183" s="27">
        <f t="shared" si="8"/>
        <v>120000</v>
      </c>
      <c r="E183" s="84">
        <v>120000</v>
      </c>
      <c r="F183" s="88">
        <v>0</v>
      </c>
      <c r="G183" s="88"/>
      <c r="H183" s="126"/>
    </row>
    <row r="184" spans="1:8" s="212" customFormat="1" ht="30" x14ac:dyDescent="0.25">
      <c r="A184" s="208"/>
      <c r="B184" s="55" t="s">
        <v>199</v>
      </c>
      <c r="C184" s="219"/>
      <c r="D184" s="27">
        <f t="shared" si="8"/>
        <v>90000</v>
      </c>
      <c r="E184" s="84">
        <v>90000</v>
      </c>
      <c r="F184" s="88">
        <v>0</v>
      </c>
      <c r="G184" s="88"/>
      <c r="H184" s="126"/>
    </row>
    <row r="185" spans="1:8" s="212" customFormat="1" ht="30" x14ac:dyDescent="0.25">
      <c r="A185" s="208"/>
      <c r="B185" s="55" t="s">
        <v>200</v>
      </c>
      <c r="C185" s="219"/>
      <c r="D185" s="27">
        <f t="shared" si="8"/>
        <v>250000</v>
      </c>
      <c r="E185" s="84">
        <v>250000</v>
      </c>
      <c r="F185" s="88">
        <v>0</v>
      </c>
      <c r="G185" s="88"/>
      <c r="H185" s="126"/>
    </row>
    <row r="186" spans="1:8" s="212" customFormat="1" ht="30" x14ac:dyDescent="0.25">
      <c r="A186" s="208"/>
      <c r="B186" s="55" t="s">
        <v>201</v>
      </c>
      <c r="C186" s="210"/>
      <c r="D186" s="27">
        <f t="shared" si="8"/>
        <v>40000</v>
      </c>
      <c r="E186" s="84">
        <v>40000</v>
      </c>
      <c r="F186" s="220">
        <v>0</v>
      </c>
      <c r="G186" s="220"/>
      <c r="H186" s="126"/>
    </row>
    <row r="187" spans="1:8" s="212" customFormat="1" x14ac:dyDescent="0.25">
      <c r="A187" s="208"/>
      <c r="B187" s="55" t="s">
        <v>202</v>
      </c>
      <c r="C187" s="210"/>
      <c r="D187" s="27">
        <f t="shared" si="8"/>
        <v>7600</v>
      </c>
      <c r="E187" s="84">
        <v>0</v>
      </c>
      <c r="F187" s="220">
        <v>0</v>
      </c>
      <c r="G187" s="220">
        <v>7600</v>
      </c>
      <c r="H187" s="1" t="s">
        <v>203</v>
      </c>
    </row>
    <row r="188" spans="1:8" s="1" customFormat="1" hidden="1" x14ac:dyDescent="0.25">
      <c r="A188" s="35"/>
      <c r="B188" s="206" t="s">
        <v>204</v>
      </c>
      <c r="C188" s="207" t="s">
        <v>11</v>
      </c>
      <c r="D188" s="138">
        <f t="shared" si="8"/>
        <v>0</v>
      </c>
      <c r="E188" s="119">
        <f>SUM(E189:E190)</f>
        <v>0</v>
      </c>
      <c r="F188" s="221">
        <f>SUM(F189:F190)</f>
        <v>0</v>
      </c>
      <c r="G188" s="221">
        <f>SUM(G189:G190)</f>
        <v>0</v>
      </c>
    </row>
    <row r="189" spans="1:8" s="1" customFormat="1" hidden="1" x14ac:dyDescent="0.25">
      <c r="A189" s="35"/>
      <c r="B189" s="55" t="s">
        <v>205</v>
      </c>
      <c r="C189" s="26"/>
      <c r="D189" s="27">
        <f t="shared" si="8"/>
        <v>0</v>
      </c>
      <c r="E189" s="128"/>
      <c r="F189" s="129"/>
      <c r="G189" s="129"/>
    </row>
    <row r="190" spans="1:8" s="1" customFormat="1" hidden="1" x14ac:dyDescent="0.25">
      <c r="A190" s="35"/>
      <c r="B190" s="55" t="s">
        <v>206</v>
      </c>
      <c r="C190" s="26"/>
      <c r="D190" s="27">
        <f t="shared" si="8"/>
        <v>0</v>
      </c>
      <c r="E190" s="84"/>
      <c r="F190" s="88"/>
      <c r="G190" s="88"/>
    </row>
    <row r="191" spans="1:8" s="16" customFormat="1" x14ac:dyDescent="0.2">
      <c r="A191" s="24"/>
      <c r="B191" s="222" t="s">
        <v>207</v>
      </c>
      <c r="C191" s="207" t="s">
        <v>11</v>
      </c>
      <c r="D191" s="138">
        <f t="shared" si="8"/>
        <v>15000</v>
      </c>
      <c r="E191" s="185">
        <f>SUM(E192:E193)</f>
        <v>15000</v>
      </c>
      <c r="F191" s="141">
        <f>SUM(F192:F193)</f>
        <v>0</v>
      </c>
      <c r="G191" s="141">
        <f>SUM(G192:G193)</f>
        <v>0</v>
      </c>
    </row>
    <row r="192" spans="1:8" s="16" customFormat="1" hidden="1" x14ac:dyDescent="0.2">
      <c r="A192" s="24"/>
      <c r="B192" s="217" t="s">
        <v>208</v>
      </c>
      <c r="C192" s="26"/>
      <c r="D192" s="127">
        <f t="shared" si="8"/>
        <v>0</v>
      </c>
      <c r="E192" s="128"/>
      <c r="F192" s="129"/>
      <c r="G192" s="129"/>
    </row>
    <row r="193" spans="1:8" s="16" customFormat="1" x14ac:dyDescent="0.2">
      <c r="A193" s="24"/>
      <c r="B193" s="217" t="s">
        <v>209</v>
      </c>
      <c r="C193" s="26"/>
      <c r="D193" s="27">
        <f t="shared" si="8"/>
        <v>15000</v>
      </c>
      <c r="E193" s="84">
        <v>15000</v>
      </c>
      <c r="F193" s="88">
        <v>0</v>
      </c>
      <c r="G193" s="88"/>
    </row>
    <row r="194" spans="1:8" s="134" customFormat="1" ht="45" hidden="1" x14ac:dyDescent="0.2">
      <c r="A194" s="24"/>
      <c r="B194" s="137" t="s">
        <v>210</v>
      </c>
      <c r="C194" s="144" t="s">
        <v>11</v>
      </c>
      <c r="D194" s="116">
        <f t="shared" si="8"/>
        <v>0</v>
      </c>
      <c r="E194" s="75"/>
      <c r="F194" s="76">
        <v>0</v>
      </c>
      <c r="G194" s="76">
        <v>0</v>
      </c>
    </row>
    <row r="195" spans="1:8" s="1" customFormat="1" x14ac:dyDescent="0.25">
      <c r="A195" s="35"/>
      <c r="B195" s="218" t="s">
        <v>211</v>
      </c>
      <c r="C195" s="52" t="s">
        <v>11</v>
      </c>
      <c r="D195" s="138">
        <f t="shared" si="8"/>
        <v>889499</v>
      </c>
      <c r="E195" s="53">
        <f>SUM(E196:E200)</f>
        <v>600000</v>
      </c>
      <c r="F195" s="54">
        <f>SUM(F196:F200)</f>
        <v>260499</v>
      </c>
      <c r="G195" s="54">
        <f>SUM(G196:G200)</f>
        <v>29000</v>
      </c>
    </row>
    <row r="196" spans="1:8" x14ac:dyDescent="0.25">
      <c r="A196" s="35"/>
      <c r="B196" s="36" t="s">
        <v>212</v>
      </c>
      <c r="C196" s="37"/>
      <c r="D196" s="27">
        <f t="shared" si="8"/>
        <v>200000</v>
      </c>
      <c r="E196" s="84">
        <v>200000</v>
      </c>
      <c r="F196" s="88">
        <v>0</v>
      </c>
      <c r="G196" s="88"/>
    </row>
    <row r="197" spans="1:8" x14ac:dyDescent="0.25">
      <c r="A197" s="35"/>
      <c r="B197" s="36" t="s">
        <v>213</v>
      </c>
      <c r="C197" s="37"/>
      <c r="D197" s="27">
        <f t="shared" si="8"/>
        <v>348318</v>
      </c>
      <c r="E197" s="84">
        <v>150000</v>
      </c>
      <c r="F197" s="88">
        <f>200000-1682</f>
        <v>198318</v>
      </c>
      <c r="G197" s="88"/>
    </row>
    <row r="198" spans="1:8" x14ac:dyDescent="0.25">
      <c r="A198" s="35"/>
      <c r="B198" s="36" t="s">
        <v>214</v>
      </c>
      <c r="C198" s="37"/>
      <c r="D198" s="27">
        <f t="shared" si="8"/>
        <v>141181</v>
      </c>
      <c r="E198" s="84">
        <v>50000</v>
      </c>
      <c r="F198" s="88">
        <f>2181+60000</f>
        <v>62181</v>
      </c>
      <c r="G198" s="88">
        <v>29000</v>
      </c>
      <c r="H198" s="3" t="s">
        <v>215</v>
      </c>
    </row>
    <row r="199" spans="1:8" ht="30" x14ac:dyDescent="0.25">
      <c r="A199" s="35"/>
      <c r="B199" s="36" t="s">
        <v>216</v>
      </c>
      <c r="C199" s="37"/>
      <c r="D199" s="27">
        <f t="shared" si="8"/>
        <v>100000</v>
      </c>
      <c r="E199" s="84">
        <v>100000</v>
      </c>
      <c r="F199" s="88">
        <v>0</v>
      </c>
      <c r="G199" s="88"/>
    </row>
    <row r="200" spans="1:8" ht="30" x14ac:dyDescent="0.25">
      <c r="A200" s="35"/>
      <c r="B200" s="36" t="s">
        <v>217</v>
      </c>
      <c r="C200" s="26"/>
      <c r="D200" s="27">
        <f t="shared" si="8"/>
        <v>100000</v>
      </c>
      <c r="E200" s="84">
        <v>100000</v>
      </c>
      <c r="F200" s="88">
        <v>0</v>
      </c>
      <c r="G200" s="88"/>
    </row>
    <row r="201" spans="1:8" s="134" customFormat="1" x14ac:dyDescent="0.2">
      <c r="A201" s="9"/>
      <c r="B201" s="31" t="s">
        <v>218</v>
      </c>
      <c r="C201" s="32"/>
      <c r="D201" s="63">
        <f t="shared" si="8"/>
        <v>6158200</v>
      </c>
      <c r="E201" s="49">
        <f>SUM(E202,E203,E206,E207)</f>
        <v>2651200</v>
      </c>
      <c r="F201" s="49">
        <f>SUM(F202,F203,F206,F207)</f>
        <v>2698000</v>
      </c>
      <c r="G201" s="49">
        <f>SUM(G202,G203,G206,G207)</f>
        <v>809000</v>
      </c>
    </row>
    <row r="202" spans="1:8" s="16" customFormat="1" ht="30" hidden="1" x14ac:dyDescent="0.2">
      <c r="A202" s="24"/>
      <c r="B202" s="135" t="s">
        <v>219</v>
      </c>
      <c r="C202" s="26" t="s">
        <v>11</v>
      </c>
      <c r="D202" s="136">
        <f t="shared" si="8"/>
        <v>0</v>
      </c>
      <c r="E202" s="75"/>
      <c r="F202" s="76">
        <v>0</v>
      </c>
      <c r="G202" s="76">
        <v>0</v>
      </c>
    </row>
    <row r="203" spans="1:8" s="16" customFormat="1" x14ac:dyDescent="0.2">
      <c r="A203" s="24"/>
      <c r="B203" s="135" t="s">
        <v>220</v>
      </c>
      <c r="C203" s="26" t="s">
        <v>11</v>
      </c>
      <c r="D203" s="116">
        <f t="shared" si="8"/>
        <v>20000</v>
      </c>
      <c r="E203" s="117">
        <f>SUM(E204:E205)</f>
        <v>20000</v>
      </c>
      <c r="F203" s="145">
        <f>SUM(F204:F205)</f>
        <v>0</v>
      </c>
      <c r="G203" s="145">
        <f>SUM(G204:G205)</f>
        <v>0</v>
      </c>
    </row>
    <row r="204" spans="1:8" s="16" customFormat="1" x14ac:dyDescent="0.2">
      <c r="A204" s="24"/>
      <c r="B204" s="223" t="s">
        <v>221</v>
      </c>
      <c r="C204" s="26"/>
      <c r="D204" s="27">
        <f t="shared" si="8"/>
        <v>10000</v>
      </c>
      <c r="E204" s="128">
        <v>10000</v>
      </c>
      <c r="F204" s="141">
        <v>0</v>
      </c>
      <c r="G204" s="141"/>
    </row>
    <row r="205" spans="1:8" s="16" customFormat="1" x14ac:dyDescent="0.2">
      <c r="A205" s="24"/>
      <c r="B205" s="223" t="s">
        <v>222</v>
      </c>
      <c r="C205" s="26"/>
      <c r="D205" s="27">
        <f t="shared" ref="D205:D208" si="9">SUM(E205:G205)</f>
        <v>10000</v>
      </c>
      <c r="E205" s="84">
        <v>10000</v>
      </c>
      <c r="F205" s="88">
        <v>0</v>
      </c>
      <c r="G205" s="88"/>
    </row>
    <row r="206" spans="1:8" s="16" customFormat="1" ht="30" x14ac:dyDescent="0.2">
      <c r="A206" s="24"/>
      <c r="B206" s="224" t="s">
        <v>223</v>
      </c>
      <c r="C206" s="225" t="s">
        <v>11</v>
      </c>
      <c r="D206" s="138">
        <f t="shared" si="9"/>
        <v>9200</v>
      </c>
      <c r="E206" s="185">
        <v>9200</v>
      </c>
      <c r="F206" s="141">
        <v>0</v>
      </c>
      <c r="G206" s="141">
        <v>0</v>
      </c>
    </row>
    <row r="207" spans="1:8" s="16" customFormat="1" ht="17.25" customHeight="1" x14ac:dyDescent="0.2">
      <c r="A207" s="24"/>
      <c r="B207" s="226" t="s">
        <v>224</v>
      </c>
      <c r="C207" s="207" t="s">
        <v>11</v>
      </c>
      <c r="D207" s="227">
        <f t="shared" si="9"/>
        <v>6129000</v>
      </c>
      <c r="E207" s="185">
        <f>SUM(E208:E209)</f>
        <v>2622000</v>
      </c>
      <c r="F207" s="141">
        <f>SUM(F208:F209)</f>
        <v>2698000</v>
      </c>
      <c r="G207" s="141">
        <f>SUM(G208:G209)</f>
        <v>809000</v>
      </c>
    </row>
    <row r="208" spans="1:8" s="16" customFormat="1" x14ac:dyDescent="0.2">
      <c r="A208" s="24"/>
      <c r="B208" s="228" t="s">
        <v>225</v>
      </c>
      <c r="C208" s="26"/>
      <c r="D208" s="27">
        <f t="shared" si="9"/>
        <v>4359000</v>
      </c>
      <c r="E208" s="84">
        <v>1300000</v>
      </c>
      <c r="F208" s="88">
        <v>2250000</v>
      </c>
      <c r="G208" s="88">
        <v>809000</v>
      </c>
      <c r="H208" s="16" t="s">
        <v>226</v>
      </c>
    </row>
    <row r="209" spans="1:7" x14ac:dyDescent="0.25">
      <c r="A209" s="130"/>
      <c r="B209" s="229" t="s">
        <v>227</v>
      </c>
      <c r="C209" s="230"/>
      <c r="D209" s="231">
        <f>SUM(E209:G209)</f>
        <v>1770000</v>
      </c>
      <c r="E209" s="44">
        <v>1322000</v>
      </c>
      <c r="F209" s="45">
        <v>448000</v>
      </c>
      <c r="G209" s="45"/>
    </row>
  </sheetData>
  <mergeCells count="8">
    <mergeCell ref="B10:G10"/>
    <mergeCell ref="B1:G1"/>
    <mergeCell ref="B3:B4"/>
    <mergeCell ref="C3:C4"/>
    <mergeCell ref="D3:D4"/>
    <mergeCell ref="E3:G3"/>
    <mergeCell ref="E4:F4"/>
    <mergeCell ref="G4:G5"/>
  </mergeCells>
  <pageMargins left="0.74803149606299213" right="0.74803149606299213" top="1.1023622047244095" bottom="0.98425196850393704" header="0.51181102362204722" footer="0.51181102362204722"/>
  <pageSetup paperSize="9" scale="99" firstPageNumber="5" fitToHeight="0" orientation="portrait" useFirstPageNumber="1" r:id="rId1"/>
  <headerFooter alignWithMargins="0">
    <oddHeader>&amp;RLisa 4
Tartu Linnavolikogu 17. detsembri 2020. a
määruse nr 124 juurde</oddHeader>
    <oddFooter xml:space="preserve">&amp;C&amp;P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Põhjendused ja koondülevaade</vt:lpstr>
      <vt:lpstr>'Põhjendused ja koondülevaade'!Print_Titles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2021-02-05T10:59:52Z</dcterms:created>
  <dcterms:modified xsi:type="dcterms:W3CDTF">2021-02-05T11:00:40Z</dcterms:modified>
</cp:coreProperties>
</file>